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rainsa2019.sharepoint.com/sites/ProductionEconomics/Produksie Begrotings_Production Budgets/"/>
    </mc:Choice>
  </mc:AlternateContent>
  <xr:revisionPtr revIDLastSave="947" documentId="13_ncr:1_{6F206917-D8B6-47F1-A32E-654126F537EA}" xr6:coauthVersionLast="47" xr6:coauthVersionMax="47" xr10:uidLastSave="{CE713509-2D4E-4775-8710-1B832BA85906}"/>
  <bookViews>
    <workbookView xWindow="-108" yWindow="-108" windowWidth="23256" windowHeight="12456" tabRatio="888" xr2:uid="{00000000-000D-0000-FFFF-FFFF00000000}"/>
  </bookViews>
  <sheets>
    <sheet name="Pryse + Sensatiwiteitsanalise" sheetId="37" r:id="rId1"/>
    <sheet name="Bes-mielies" sheetId="23" r:id="rId2"/>
    <sheet name="Bes-soja" sheetId="24" r:id="rId3"/>
    <sheet name="Bes- Sorghum" sheetId="25" r:id="rId4"/>
    <sheet name="Bes-Sonneblom" sheetId="34" r:id="rId5"/>
    <sheet name="Crop Comparison" sheetId="39" r:id="rId6"/>
  </sheets>
  <externalReferences>
    <externalReference r:id="rId7"/>
    <externalReference r:id="rId8"/>
  </externalReferences>
  <definedNames>
    <definedName name="Opbrengspeil">'Bes-mielies'!$Z$9:$Z$14</definedName>
    <definedName name="_xlnm.Print_Area" localSheetId="3">'Bes- Sorghum'!$A$1:$I$43</definedName>
    <definedName name="_xlnm.Print_Area" localSheetId="1">'Bes-mielies'!$A$1:$I$47</definedName>
    <definedName name="_xlnm.Print_Area" localSheetId="2">'Bes-soja'!$A$1:$I$43</definedName>
    <definedName name="_xlnm.Print_Area" localSheetId="4">'Bes-Sonneblom'!$A$1:$I$43</definedName>
    <definedName name="Sojaopbrengspeil">'Bes-soja'!$Z$9:$Z$14</definedName>
    <definedName name="Sonopbrengspeil">'Bes-Sonneblom'!$Z$9:$Z$12</definedName>
    <definedName name="Sorgopbrengspeil">'Bes- Sorghum'!$Z$9:$Z$14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34" l="1"/>
  <c r="D32" i="34"/>
  <c r="D30" i="34"/>
  <c r="E26" i="34"/>
  <c r="F26" i="34"/>
  <c r="G26" i="34"/>
  <c r="H26" i="34"/>
  <c r="I26" i="34"/>
  <c r="D26" i="34"/>
  <c r="D26" i="25"/>
  <c r="E12" i="39"/>
  <c r="E14" i="39"/>
  <c r="E15" i="39"/>
  <c r="E16" i="39"/>
  <c r="E17" i="39"/>
  <c r="E19" i="39"/>
  <c r="E20" i="39"/>
  <c r="E21" i="39"/>
  <c r="E22" i="39"/>
  <c r="E27" i="39"/>
  <c r="E11" i="39"/>
  <c r="D12" i="39"/>
  <c r="D14" i="39"/>
  <c r="D15" i="39"/>
  <c r="D16" i="39"/>
  <c r="D17" i="39"/>
  <c r="D19" i="39"/>
  <c r="D22" i="39"/>
  <c r="D23" i="39"/>
  <c r="D24" i="39"/>
  <c r="D27" i="39"/>
  <c r="D11" i="39"/>
  <c r="C12" i="39"/>
  <c r="C14" i="39"/>
  <c r="C15" i="39"/>
  <c r="C16" i="39"/>
  <c r="C17" i="39"/>
  <c r="C19" i="39"/>
  <c r="C20" i="39"/>
  <c r="C22" i="39"/>
  <c r="C23" i="39"/>
  <c r="C24" i="39"/>
  <c r="C27" i="39"/>
  <c r="C11" i="39"/>
  <c r="B12" i="39"/>
  <c r="B13" i="39"/>
  <c r="B14" i="39"/>
  <c r="B15" i="39"/>
  <c r="B16" i="39"/>
  <c r="B17" i="39"/>
  <c r="B19" i="39"/>
  <c r="B20" i="39"/>
  <c r="B22" i="39"/>
  <c r="B23" i="39"/>
  <c r="B24" i="39"/>
  <c r="B27" i="39"/>
  <c r="B11" i="39"/>
  <c r="B4" i="39" l="1"/>
  <c r="C4" i="39"/>
  <c r="D4" i="39"/>
  <c r="D8" i="39" s="1"/>
  <c r="E28" i="39" l="1"/>
  <c r="E34" i="24"/>
  <c r="F34" i="24"/>
  <c r="G34" i="24"/>
  <c r="H34" i="24"/>
  <c r="I34" i="24"/>
  <c r="D34" i="24"/>
  <c r="D26" i="24"/>
  <c r="E34" i="23"/>
  <c r="F34" i="23"/>
  <c r="G34" i="23"/>
  <c r="H34" i="23"/>
  <c r="I34" i="23"/>
  <c r="D34" i="23"/>
  <c r="D26" i="23"/>
  <c r="D30" i="23" s="1"/>
  <c r="D32" i="23" s="1"/>
  <c r="E34" i="25"/>
  <c r="F34" i="25"/>
  <c r="G34" i="25"/>
  <c r="H34" i="25"/>
  <c r="I34" i="25"/>
  <c r="D34" i="25"/>
  <c r="D30" i="25"/>
  <c r="D32" i="25" s="1"/>
  <c r="E34" i="34"/>
  <c r="F34" i="34"/>
  <c r="G34" i="34"/>
  <c r="H34" i="34"/>
  <c r="I34" i="34"/>
  <c r="E30" i="34"/>
  <c r="E32" i="34" s="1"/>
  <c r="F30" i="34"/>
  <c r="F32" i="34" s="1"/>
  <c r="G30" i="34"/>
  <c r="G32" i="34" s="1"/>
  <c r="H30" i="34"/>
  <c r="H32" i="34" s="1"/>
  <c r="I30" i="34"/>
  <c r="I32" i="34" s="1"/>
  <c r="D40" i="34"/>
  <c r="D36" i="34" l="1"/>
  <c r="D30" i="24"/>
  <c r="D32" i="24" s="1"/>
  <c r="D36" i="24" l="1"/>
  <c r="AB11" i="25" l="1"/>
  <c r="E61" i="39"/>
  <c r="D61" i="39"/>
  <c r="C61" i="39"/>
  <c r="B61" i="39"/>
  <c r="E6" i="39"/>
  <c r="E5" i="39"/>
  <c r="D6" i="39"/>
  <c r="D5" i="39"/>
  <c r="D60" i="39" s="1"/>
  <c r="C6" i="39"/>
  <c r="C5" i="39"/>
  <c r="C60" i="39" s="1"/>
  <c r="B6" i="39"/>
  <c r="B5" i="39"/>
  <c r="B60" i="39" s="1"/>
  <c r="E2" i="39"/>
  <c r="E59" i="39" s="1"/>
  <c r="D2" i="39"/>
  <c r="D59" i="39" s="1"/>
  <c r="C2" i="39"/>
  <c r="C59" i="39"/>
  <c r="B2" i="39"/>
  <c r="B59" i="39" s="1"/>
  <c r="AB9" i="25"/>
  <c r="Z9" i="25"/>
  <c r="Z14" i="25"/>
  <c r="Z13" i="25"/>
  <c r="Z12" i="25"/>
  <c r="Z11" i="25"/>
  <c r="Z10" i="25"/>
  <c r="Z12" i="34"/>
  <c r="Z11" i="34"/>
  <c r="Z10" i="34"/>
  <c r="Z9" i="34"/>
  <c r="E26" i="23"/>
  <c r="E30" i="23" s="1"/>
  <c r="E32" i="23" s="1"/>
  <c r="F26" i="23"/>
  <c r="F30" i="23" s="1"/>
  <c r="F32" i="23" s="1"/>
  <c r="G26" i="23"/>
  <c r="G30" i="23" s="1"/>
  <c r="G32" i="23" s="1"/>
  <c r="H26" i="23"/>
  <c r="I26" i="23"/>
  <c r="E26" i="24"/>
  <c r="F26" i="24"/>
  <c r="G26" i="24"/>
  <c r="G30" i="24" s="1"/>
  <c r="G32" i="24" s="1"/>
  <c r="H26" i="24"/>
  <c r="I26" i="24"/>
  <c r="E26" i="25"/>
  <c r="F26" i="25"/>
  <c r="G26" i="25"/>
  <c r="H26" i="25"/>
  <c r="I26" i="25"/>
  <c r="AA11" i="34"/>
  <c r="AA12" i="34"/>
  <c r="B58" i="37"/>
  <c r="B45" i="37"/>
  <c r="B19" i="37"/>
  <c r="B32" i="37"/>
  <c r="D37" i="34"/>
  <c r="G37" i="34" s="1"/>
  <c r="D37" i="25"/>
  <c r="F37" i="25" s="1"/>
  <c r="D37" i="24"/>
  <c r="H37" i="24" s="1"/>
  <c r="D37" i="23"/>
  <c r="I37" i="23" s="1"/>
  <c r="B18" i="37"/>
  <c r="J13" i="37" s="1"/>
  <c r="B44" i="37"/>
  <c r="J39" i="37" s="1"/>
  <c r="B31" i="37"/>
  <c r="J26" i="37" s="1"/>
  <c r="I26" i="37" s="1"/>
  <c r="H26" i="37" s="1"/>
  <c r="B57" i="37"/>
  <c r="E56" i="37"/>
  <c r="E57" i="37" s="1"/>
  <c r="E58" i="37" s="1"/>
  <c r="E43" i="37"/>
  <c r="E42" i="37" s="1"/>
  <c r="E41" i="37" s="1"/>
  <c r="E30" i="37"/>
  <c r="E31" i="37" s="1"/>
  <c r="E32" i="37" s="1"/>
  <c r="E17" i="37"/>
  <c r="E29" i="37"/>
  <c r="E28" i="37" s="1"/>
  <c r="Q30" i="37"/>
  <c r="Q31" i="37" s="1"/>
  <c r="Q32" i="37" s="1"/>
  <c r="E37" i="25"/>
  <c r="AA13" i="25" l="1"/>
  <c r="H30" i="25"/>
  <c r="H32" i="25" s="1"/>
  <c r="AA12" i="25"/>
  <c r="G30" i="25"/>
  <c r="G32" i="25" s="1"/>
  <c r="AA11" i="25"/>
  <c r="F30" i="25"/>
  <c r="F32" i="25" s="1"/>
  <c r="AA10" i="25"/>
  <c r="E30" i="25"/>
  <c r="E32" i="25" s="1"/>
  <c r="E36" i="25" s="1"/>
  <c r="AA14" i="25"/>
  <c r="I30" i="25"/>
  <c r="I32" i="25" s="1"/>
  <c r="AA14" i="23"/>
  <c r="I30" i="23"/>
  <c r="I32" i="23" s="1"/>
  <c r="AA13" i="23"/>
  <c r="H30" i="23"/>
  <c r="H32" i="23" s="1"/>
  <c r="I30" i="24"/>
  <c r="I32" i="24" s="1"/>
  <c r="H30" i="24"/>
  <c r="H32" i="24" s="1"/>
  <c r="E30" i="24"/>
  <c r="E32" i="24" s="1"/>
  <c r="F30" i="24"/>
  <c r="F32" i="24" s="1"/>
  <c r="E18" i="37"/>
  <c r="E19" i="37" s="1"/>
  <c r="H37" i="25"/>
  <c r="I37" i="25"/>
  <c r="E55" i="37"/>
  <c r="E54" i="37" s="1"/>
  <c r="Q56" i="37"/>
  <c r="Q29" i="37"/>
  <c r="Q28" i="37" s="1"/>
  <c r="C7" i="39"/>
  <c r="E37" i="24"/>
  <c r="B7" i="39"/>
  <c r="B8" i="39" s="1"/>
  <c r="E7" i="39"/>
  <c r="E8" i="39" s="1"/>
  <c r="G37" i="25"/>
  <c r="AA9" i="34"/>
  <c r="D7" i="39"/>
  <c r="E60" i="39"/>
  <c r="B33" i="37"/>
  <c r="E3" i="34" s="1"/>
  <c r="H37" i="34"/>
  <c r="B20" i="37"/>
  <c r="E3" i="23" s="1"/>
  <c r="G37" i="24"/>
  <c r="I27" i="37"/>
  <c r="V13" i="37"/>
  <c r="V14" i="37" s="1"/>
  <c r="J14" i="37"/>
  <c r="I37" i="34"/>
  <c r="I37" i="24"/>
  <c r="E37" i="34"/>
  <c r="F37" i="34"/>
  <c r="F37" i="24"/>
  <c r="AB10" i="25"/>
  <c r="F37" i="23"/>
  <c r="B28" i="39"/>
  <c r="AA12" i="23"/>
  <c r="H37" i="23"/>
  <c r="AA11" i="23"/>
  <c r="AB10" i="23"/>
  <c r="AA10" i="23"/>
  <c r="E36" i="23"/>
  <c r="C28" i="39"/>
  <c r="B38" i="37" s="1"/>
  <c r="AA9" i="23"/>
  <c r="G26" i="37"/>
  <c r="H27" i="37"/>
  <c r="B25" i="37"/>
  <c r="B46" i="37"/>
  <c r="E3" i="24" s="1"/>
  <c r="Q43" i="37"/>
  <c r="J27" i="37"/>
  <c r="AA10" i="34"/>
  <c r="K13" i="37"/>
  <c r="I13" i="37"/>
  <c r="D36" i="25"/>
  <c r="AA9" i="25"/>
  <c r="K26" i="37"/>
  <c r="Q17" i="37"/>
  <c r="J40" i="37"/>
  <c r="V39" i="37"/>
  <c r="K39" i="37"/>
  <c r="G37" i="23"/>
  <c r="E37" i="23"/>
  <c r="I39" i="37"/>
  <c r="E44" i="37"/>
  <c r="E45" i="37" s="1"/>
  <c r="V26" i="37"/>
  <c r="B59" i="37"/>
  <c r="E3" i="25" s="1"/>
  <c r="J52" i="37"/>
  <c r="D28" i="39"/>
  <c r="B51" i="37" s="1"/>
  <c r="AB11" i="23"/>
  <c r="E16" i="37"/>
  <c r="E15" i="37" s="1"/>
  <c r="D64" i="39" l="1"/>
  <c r="D65" i="39" s="1"/>
  <c r="D34" i="39"/>
  <c r="D75" i="39" s="1"/>
  <c r="D76" i="39" s="1"/>
  <c r="C64" i="39"/>
  <c r="C65" i="39" s="1"/>
  <c r="C8" i="39"/>
  <c r="C34" i="39" s="1"/>
  <c r="C75" i="39" s="1"/>
  <c r="C76" i="39" s="1"/>
  <c r="B64" i="39"/>
  <c r="B65" i="39" s="1"/>
  <c r="B34" i="39"/>
  <c r="B75" i="39" s="1"/>
  <c r="B76" i="39" s="1"/>
  <c r="B68" i="39"/>
  <c r="B69" i="39" s="1"/>
  <c r="B83" i="39" s="1"/>
  <c r="B12" i="37"/>
  <c r="V17" i="37" s="1"/>
  <c r="Q55" i="37"/>
  <c r="Q54" i="37" s="1"/>
  <c r="Q57" i="37"/>
  <c r="Q58" i="37" s="1"/>
  <c r="H39" i="23"/>
  <c r="D39" i="23"/>
  <c r="F39" i="34"/>
  <c r="E64" i="39"/>
  <c r="E65" i="39" s="1"/>
  <c r="E39" i="34"/>
  <c r="I39" i="23"/>
  <c r="H39" i="34"/>
  <c r="I39" i="34"/>
  <c r="G39" i="23"/>
  <c r="E39" i="23"/>
  <c r="F39" i="23"/>
  <c r="U13" i="37"/>
  <c r="W13" i="37"/>
  <c r="G39" i="34"/>
  <c r="C68" i="39"/>
  <c r="C69" i="39" s="1"/>
  <c r="C83" i="39" s="1"/>
  <c r="F36" i="25"/>
  <c r="F36" i="23"/>
  <c r="U26" i="37"/>
  <c r="W26" i="37"/>
  <c r="V27" i="37"/>
  <c r="K40" i="37"/>
  <c r="L39" i="37"/>
  <c r="L26" i="37"/>
  <c r="K27" i="37"/>
  <c r="Q44" i="37"/>
  <c r="Q45" i="37" s="1"/>
  <c r="Q42" i="37"/>
  <c r="Q41" i="37" s="1"/>
  <c r="AB12" i="23"/>
  <c r="I14" i="37"/>
  <c r="H13" i="37"/>
  <c r="E68" i="39"/>
  <c r="E34" i="39"/>
  <c r="E75" i="39" s="1"/>
  <c r="E76" i="39" s="1"/>
  <c r="AB12" i="25"/>
  <c r="G36" i="25"/>
  <c r="L13" i="37"/>
  <c r="K14" i="37"/>
  <c r="D39" i="24"/>
  <c r="H39" i="37"/>
  <c r="I40" i="37"/>
  <c r="I52" i="37"/>
  <c r="V52" i="37"/>
  <c r="K52" i="37"/>
  <c r="J53" i="37"/>
  <c r="Q16" i="37"/>
  <c r="Q15" i="37" s="1"/>
  <c r="Q18" i="37"/>
  <c r="Q19" i="37" s="1"/>
  <c r="U39" i="37"/>
  <c r="W39" i="37"/>
  <c r="V40" i="37"/>
  <c r="D68" i="39"/>
  <c r="F26" i="37"/>
  <c r="F27" i="37" s="1"/>
  <c r="G27" i="37"/>
  <c r="V15" i="37" l="1"/>
  <c r="V19" i="37"/>
  <c r="V18" i="37"/>
  <c r="V16" i="37"/>
  <c r="B82" i="39"/>
  <c r="F40" i="23"/>
  <c r="E40" i="23"/>
  <c r="D39" i="34"/>
  <c r="G40" i="23"/>
  <c r="X13" i="37"/>
  <c r="W14" i="37"/>
  <c r="U14" i="37"/>
  <c r="T13" i="37"/>
  <c r="F39" i="25"/>
  <c r="F40" i="25"/>
  <c r="D39" i="25"/>
  <c r="D40" i="25"/>
  <c r="C82" i="39"/>
  <c r="I39" i="24"/>
  <c r="E39" i="24"/>
  <c r="E39" i="25"/>
  <c r="E40" i="25"/>
  <c r="I39" i="25"/>
  <c r="G39" i="25"/>
  <c r="G40" i="25"/>
  <c r="G39" i="24"/>
  <c r="H39" i="25"/>
  <c r="H39" i="24"/>
  <c r="F39" i="24"/>
  <c r="G36" i="23"/>
  <c r="G39" i="37"/>
  <c r="H40" i="37"/>
  <c r="H14" i="37"/>
  <c r="G13" i="37"/>
  <c r="M26" i="37"/>
  <c r="L27" i="37"/>
  <c r="U40" i="37"/>
  <c r="T39" i="37"/>
  <c r="L14" i="37"/>
  <c r="M13" i="37"/>
  <c r="H36" i="25"/>
  <c r="AB13" i="25"/>
  <c r="M39" i="37"/>
  <c r="L40" i="37"/>
  <c r="L52" i="37"/>
  <c r="K53" i="37"/>
  <c r="AB13" i="23"/>
  <c r="H40" i="23"/>
  <c r="W52" i="37"/>
  <c r="V53" i="37"/>
  <c r="U52" i="37"/>
  <c r="V28" i="37"/>
  <c r="V31" i="37"/>
  <c r="V32" i="37"/>
  <c r="V29" i="37"/>
  <c r="V30" i="37"/>
  <c r="W40" i="37"/>
  <c r="X39" i="37"/>
  <c r="D82" i="39"/>
  <c r="D69" i="39"/>
  <c r="D83" i="39" s="1"/>
  <c r="H52" i="37"/>
  <c r="I53" i="37"/>
  <c r="X26" i="37"/>
  <c r="W27" i="37"/>
  <c r="V42" i="37"/>
  <c r="V43" i="37"/>
  <c r="V41" i="37"/>
  <c r="V44" i="37"/>
  <c r="V45" i="37"/>
  <c r="E82" i="39"/>
  <c r="E69" i="39"/>
  <c r="E83" i="39" s="1"/>
  <c r="U27" i="37"/>
  <c r="T26" i="37"/>
  <c r="H40" i="25" l="1"/>
  <c r="T14" i="37"/>
  <c r="S13" i="37"/>
  <c r="U19" i="37"/>
  <c r="U15" i="37"/>
  <c r="U17" i="37"/>
  <c r="U16" i="37"/>
  <c r="U18" i="37"/>
  <c r="W19" i="37"/>
  <c r="W17" i="37"/>
  <c r="W16" i="37"/>
  <c r="W18" i="37"/>
  <c r="W15" i="37"/>
  <c r="Y13" i="37"/>
  <c r="X14" i="37"/>
  <c r="H36" i="23"/>
  <c r="G52" i="37"/>
  <c r="H53" i="37"/>
  <c r="X40" i="37"/>
  <c r="Y39" i="37"/>
  <c r="W41" i="37"/>
  <c r="W42" i="37"/>
  <c r="W45" i="37"/>
  <c r="W44" i="37"/>
  <c r="W43" i="37"/>
  <c r="T52" i="37"/>
  <c r="U53" i="37"/>
  <c r="M40" i="37"/>
  <c r="N39" i="37"/>
  <c r="N40" i="37" s="1"/>
  <c r="S39" i="37"/>
  <c r="T40" i="37"/>
  <c r="V56" i="37"/>
  <c r="V55" i="37"/>
  <c r="V58" i="37"/>
  <c r="V57" i="37"/>
  <c r="V54" i="37"/>
  <c r="U44" i="37"/>
  <c r="U41" i="37"/>
  <c r="U42" i="37"/>
  <c r="U43" i="37"/>
  <c r="U45" i="37"/>
  <c r="W53" i="37"/>
  <c r="X52" i="37"/>
  <c r="AB14" i="25"/>
  <c r="G14" i="37"/>
  <c r="F13" i="37"/>
  <c r="F14" i="37" s="1"/>
  <c r="X27" i="37"/>
  <c r="Y26" i="37"/>
  <c r="L53" i="37"/>
  <c r="M52" i="37"/>
  <c r="AB14" i="23"/>
  <c r="I40" i="23"/>
  <c r="N26" i="37"/>
  <c r="N27" i="37" s="1"/>
  <c r="M27" i="37"/>
  <c r="U32" i="37"/>
  <c r="U29" i="37"/>
  <c r="U31" i="37"/>
  <c r="U30" i="37"/>
  <c r="U28" i="37"/>
  <c r="N13" i="37"/>
  <c r="N14" i="37" s="1"/>
  <c r="M14" i="37"/>
  <c r="T27" i="37"/>
  <c r="S26" i="37"/>
  <c r="W32" i="37"/>
  <c r="W30" i="37"/>
  <c r="W29" i="37"/>
  <c r="W28" i="37"/>
  <c r="W31" i="37"/>
  <c r="F39" i="37"/>
  <c r="F40" i="37" s="1"/>
  <c r="G40" i="37"/>
  <c r="X17" i="37" l="1"/>
  <c r="X19" i="37"/>
  <c r="X16" i="37"/>
  <c r="X15" i="37"/>
  <c r="X18" i="37"/>
  <c r="Y14" i="37"/>
  <c r="Z13" i="37"/>
  <c r="Z14" i="37" s="1"/>
  <c r="R13" i="37"/>
  <c r="R14" i="37" s="1"/>
  <c r="S14" i="37"/>
  <c r="T19" i="37"/>
  <c r="T16" i="37"/>
  <c r="T15" i="37"/>
  <c r="T17" i="37"/>
  <c r="T18" i="37"/>
  <c r="I36" i="25"/>
  <c r="I40" i="25"/>
  <c r="I36" i="23"/>
  <c r="Y52" i="37"/>
  <c r="X53" i="37"/>
  <c r="W57" i="37"/>
  <c r="W56" i="37"/>
  <c r="W58" i="37"/>
  <c r="W54" i="37"/>
  <c r="W55" i="37"/>
  <c r="R39" i="37"/>
  <c r="R40" i="37" s="1"/>
  <c r="S40" i="37"/>
  <c r="U58" i="37"/>
  <c r="U54" i="37"/>
  <c r="U57" i="37"/>
  <c r="U55" i="37"/>
  <c r="U56" i="37"/>
  <c r="T28" i="37"/>
  <c r="T29" i="37"/>
  <c r="T30" i="37"/>
  <c r="T32" i="37"/>
  <c r="T31" i="37"/>
  <c r="M53" i="37"/>
  <c r="N52" i="37"/>
  <c r="N53" i="37" s="1"/>
  <c r="S52" i="37"/>
  <c r="T53" i="37"/>
  <c r="Z39" i="37"/>
  <c r="Z40" i="37" s="1"/>
  <c r="Y40" i="37"/>
  <c r="S27" i="37"/>
  <c r="R26" i="37"/>
  <c r="R27" i="37" s="1"/>
  <c r="X45" i="37"/>
  <c r="X44" i="37"/>
  <c r="X41" i="37"/>
  <c r="X43" i="37"/>
  <c r="X42" i="37"/>
  <c r="Y27" i="37"/>
  <c r="Z26" i="37"/>
  <c r="Z27" i="37" s="1"/>
  <c r="X31" i="37"/>
  <c r="X28" i="37"/>
  <c r="X29" i="37"/>
  <c r="X30" i="37"/>
  <c r="X32" i="37"/>
  <c r="T44" i="37"/>
  <c r="T41" i="37"/>
  <c r="T45" i="37"/>
  <c r="T42" i="37"/>
  <c r="T43" i="37"/>
  <c r="F52" i="37"/>
  <c r="F53" i="37" s="1"/>
  <c r="G53" i="37"/>
  <c r="Z18" i="37" l="1"/>
  <c r="Z17" i="37"/>
  <c r="Z16" i="37"/>
  <c r="Z19" i="37"/>
  <c r="Z15" i="37"/>
  <c r="R19" i="37"/>
  <c r="R18" i="37"/>
  <c r="R17" i="37"/>
  <c r="R16" i="37"/>
  <c r="R15" i="37"/>
  <c r="Y17" i="37"/>
  <c r="Y18" i="37"/>
  <c r="Y16" i="37"/>
  <c r="Y19" i="37"/>
  <c r="Y15" i="37"/>
  <c r="S18" i="37"/>
  <c r="S19" i="37"/>
  <c r="S17" i="37"/>
  <c r="S15" i="37"/>
  <c r="S16" i="37"/>
  <c r="R29" i="37"/>
  <c r="R28" i="37"/>
  <c r="R30" i="37"/>
  <c r="R31" i="37"/>
  <c r="R32" i="37"/>
  <c r="X58" i="37"/>
  <c r="X57" i="37"/>
  <c r="X55" i="37"/>
  <c r="X54" i="37"/>
  <c r="X56" i="37"/>
  <c r="S31" i="37"/>
  <c r="S28" i="37"/>
  <c r="S32" i="37"/>
  <c r="S29" i="37"/>
  <c r="S30" i="37"/>
  <c r="Y53" i="37"/>
  <c r="Z52" i="37"/>
  <c r="Z53" i="37" s="1"/>
  <c r="Y31" i="37"/>
  <c r="Y28" i="37"/>
  <c r="Y30" i="37"/>
  <c r="Y32" i="37"/>
  <c r="Y29" i="37"/>
  <c r="Y42" i="37"/>
  <c r="Y43" i="37"/>
  <c r="Y44" i="37"/>
  <c r="Y41" i="37"/>
  <c r="Y45" i="37"/>
  <c r="S44" i="37"/>
  <c r="S41" i="37"/>
  <c r="S45" i="37"/>
  <c r="S43" i="37"/>
  <c r="S42" i="37"/>
  <c r="Z41" i="37"/>
  <c r="Z44" i="37"/>
  <c r="Z42" i="37"/>
  <c r="Z45" i="37"/>
  <c r="Z43" i="37"/>
  <c r="R45" i="37"/>
  <c r="R43" i="37"/>
  <c r="R41" i="37"/>
  <c r="R44" i="37"/>
  <c r="R42" i="37"/>
  <c r="T58" i="37"/>
  <c r="T57" i="37"/>
  <c r="T54" i="37"/>
  <c r="T56" i="37"/>
  <c r="T55" i="37"/>
  <c r="Z30" i="37"/>
  <c r="Z28" i="37"/>
  <c r="Z29" i="37"/>
  <c r="Z31" i="37"/>
  <c r="Z32" i="37"/>
  <c r="R52" i="37"/>
  <c r="R53" i="37" s="1"/>
  <c r="S53" i="37"/>
  <c r="Z57" i="37" l="1"/>
  <c r="Z56" i="37"/>
  <c r="Z54" i="37"/>
  <c r="Z58" i="37"/>
  <c r="Z55" i="37"/>
  <c r="S57" i="37"/>
  <c r="S55" i="37"/>
  <c r="S56" i="37"/>
  <c r="S54" i="37"/>
  <c r="S58" i="37"/>
  <c r="Y54" i="37"/>
  <c r="Y58" i="37"/>
  <c r="Y56" i="37"/>
  <c r="Y55" i="37"/>
  <c r="Y57" i="37"/>
  <c r="R56" i="37"/>
  <c r="R58" i="37"/>
  <c r="R54" i="37"/>
  <c r="R55" i="37"/>
  <c r="R57" i="37"/>
  <c r="D30" i="39" l="1"/>
  <c r="D32" i="39" l="1"/>
  <c r="B52" i="37"/>
  <c r="B53" i="37" s="1"/>
  <c r="AB9" i="23"/>
  <c r="B30" i="39"/>
  <c r="C30" i="39"/>
  <c r="I40" i="34" l="1"/>
  <c r="I36" i="34"/>
  <c r="C32" i="39"/>
  <c r="B39" i="37"/>
  <c r="B40" i="37" s="1"/>
  <c r="D40" i="23"/>
  <c r="D36" i="23"/>
  <c r="E30" i="39"/>
  <c r="E32" i="39" s="1"/>
  <c r="AB10" i="34"/>
  <c r="H36" i="34"/>
  <c r="H40" i="34"/>
  <c r="B32" i="39"/>
  <c r="B13" i="37"/>
  <c r="B14" i="37" s="1"/>
  <c r="J17" i="37" s="1"/>
  <c r="D40" i="24"/>
  <c r="I36" i="24"/>
  <c r="I40" i="24"/>
  <c r="E40" i="24"/>
  <c r="E36" i="24"/>
  <c r="AB9" i="34"/>
  <c r="F40" i="24"/>
  <c r="F36" i="24"/>
  <c r="AB12" i="34"/>
  <c r="G36" i="24"/>
  <c r="G40" i="24"/>
  <c r="AB11" i="34"/>
  <c r="L57" i="37"/>
  <c r="H58" i="37"/>
  <c r="I56" i="37"/>
  <c r="L56" i="37"/>
  <c r="M57" i="37"/>
  <c r="M58" i="37"/>
  <c r="J55" i="37"/>
  <c r="I54" i="37"/>
  <c r="G55" i="37"/>
  <c r="N56" i="37"/>
  <c r="N55" i="37"/>
  <c r="I57" i="37"/>
  <c r="H56" i="37"/>
  <c r="F54" i="37"/>
  <c r="M54" i="37"/>
  <c r="H57" i="37"/>
  <c r="H54" i="37"/>
  <c r="N57" i="37"/>
  <c r="K58" i="37"/>
  <c r="J54" i="37"/>
  <c r="G56" i="37"/>
  <c r="J56" i="37"/>
  <c r="L55" i="37"/>
  <c r="N54" i="37"/>
  <c r="K54" i="37"/>
  <c r="I55" i="37"/>
  <c r="F58" i="37"/>
  <c r="K57" i="37"/>
  <c r="M56" i="37"/>
  <c r="K56" i="37"/>
  <c r="F57" i="37"/>
  <c r="G57" i="37"/>
  <c r="M55" i="37"/>
  <c r="N58" i="37"/>
  <c r="K55" i="37"/>
  <c r="L58" i="37"/>
  <c r="H55" i="37"/>
  <c r="F56" i="37"/>
  <c r="G58" i="37"/>
  <c r="J57" i="37"/>
  <c r="F55" i="37"/>
  <c r="I58" i="37"/>
  <c r="J58" i="37"/>
  <c r="L54" i="37"/>
  <c r="G54" i="37"/>
  <c r="H36" i="24"/>
  <c r="H40" i="24"/>
  <c r="D71" i="39"/>
  <c r="D35" i="39"/>
  <c r="D78" i="39" s="1"/>
  <c r="D79" i="39" s="1"/>
  <c r="D72" i="39" l="1"/>
  <c r="D86" i="39" s="1"/>
  <c r="D85" i="39"/>
  <c r="G40" i="34"/>
  <c r="G36" i="34"/>
  <c r="F40" i="34"/>
  <c r="F36" i="34"/>
  <c r="G43" i="37"/>
  <c r="J45" i="37"/>
  <c r="N41" i="37"/>
  <c r="G44" i="37"/>
  <c r="J43" i="37"/>
  <c r="K42" i="37"/>
  <c r="M41" i="37"/>
  <c r="K45" i="37"/>
  <c r="K43" i="37"/>
  <c r="N45" i="37"/>
  <c r="H41" i="37"/>
  <c r="F42" i="37"/>
  <c r="L41" i="37"/>
  <c r="I43" i="37"/>
  <c r="J44" i="37"/>
  <c r="F45" i="37"/>
  <c r="F44" i="37"/>
  <c r="G41" i="37"/>
  <c r="L44" i="37"/>
  <c r="J41" i="37"/>
  <c r="H45" i="37"/>
  <c r="L45" i="37"/>
  <c r="F43" i="37"/>
  <c r="L42" i="37"/>
  <c r="N42" i="37"/>
  <c r="K41" i="37"/>
  <c r="L43" i="37"/>
  <c r="M43" i="37"/>
  <c r="I42" i="37"/>
  <c r="M45" i="37"/>
  <c r="I45" i="37"/>
  <c r="H43" i="37"/>
  <c r="M42" i="37"/>
  <c r="F41" i="37"/>
  <c r="N44" i="37"/>
  <c r="K44" i="37"/>
  <c r="J42" i="37"/>
  <c r="G45" i="37"/>
  <c r="M44" i="37"/>
  <c r="I44" i="37"/>
  <c r="H42" i="37"/>
  <c r="G42" i="37"/>
  <c r="H44" i="37"/>
  <c r="N43" i="37"/>
  <c r="I41" i="37"/>
  <c r="C71" i="39"/>
  <c r="C35" i="39"/>
  <c r="C78" i="39" s="1"/>
  <c r="C79" i="39" s="1"/>
  <c r="B35" i="39"/>
  <c r="B78" i="39" s="1"/>
  <c r="B79" i="39" s="1"/>
  <c r="B71" i="39"/>
  <c r="E36" i="34"/>
  <c r="E40" i="34"/>
  <c r="B26" i="37"/>
  <c r="B27" i="37" s="1"/>
  <c r="J16" i="37"/>
  <c r="I17" i="37"/>
  <c r="N18" i="37"/>
  <c r="I18" i="37"/>
  <c r="F16" i="37"/>
  <c r="F17" i="37"/>
  <c r="M17" i="37"/>
  <c r="M18" i="37"/>
  <c r="J15" i="37"/>
  <c r="H16" i="37"/>
  <c r="L16" i="37"/>
  <c r="I19" i="37"/>
  <c r="K19" i="37"/>
  <c r="J19" i="37"/>
  <c r="H19" i="37"/>
  <c r="N15" i="37"/>
  <c r="G18" i="37"/>
  <c r="L15" i="37"/>
  <c r="L17" i="37"/>
  <c r="G16" i="37"/>
  <c r="G15" i="37"/>
  <c r="G19" i="37"/>
  <c r="H17" i="37"/>
  <c r="M16" i="37"/>
  <c r="M15" i="37"/>
  <c r="H15" i="37"/>
  <c r="N16" i="37"/>
  <c r="N19" i="37"/>
  <c r="J18" i="37"/>
  <c r="H18" i="37"/>
  <c r="F19" i="37"/>
  <c r="M19" i="37"/>
  <c r="F15" i="37"/>
  <c r="I16" i="37"/>
  <c r="K16" i="37"/>
  <c r="I15" i="37"/>
  <c r="N17" i="37"/>
  <c r="G17" i="37"/>
  <c r="L18" i="37"/>
  <c r="K15" i="37"/>
  <c r="K18" i="37"/>
  <c r="F18" i="37"/>
  <c r="K17" i="37"/>
  <c r="L19" i="37"/>
  <c r="E71" i="39" l="1"/>
  <c r="E35" i="39"/>
  <c r="E78" i="39" s="1"/>
  <c r="E79" i="39" s="1"/>
  <c r="C85" i="39"/>
  <c r="C72" i="39"/>
  <c r="C86" i="39" s="1"/>
  <c r="B85" i="39"/>
  <c r="B72" i="39"/>
  <c r="B86" i="39" s="1"/>
  <c r="J31" i="37"/>
  <c r="N29" i="37"/>
  <c r="J30" i="37"/>
  <c r="I30" i="37"/>
  <c r="M28" i="37"/>
  <c r="L28" i="37"/>
  <c r="N31" i="37"/>
  <c r="H31" i="37"/>
  <c r="I31" i="37"/>
  <c r="M29" i="37"/>
  <c r="N32" i="37"/>
  <c r="H29" i="37"/>
  <c r="G29" i="37"/>
  <c r="J32" i="37"/>
  <c r="G28" i="37"/>
  <c r="K28" i="37"/>
  <c r="L29" i="37"/>
  <c r="G32" i="37"/>
  <c r="F30" i="37"/>
  <c r="H32" i="37"/>
  <c r="H28" i="37"/>
  <c r="M30" i="37"/>
  <c r="F32" i="37"/>
  <c r="N30" i="37"/>
  <c r="F31" i="37"/>
  <c r="I29" i="37"/>
  <c r="G30" i="37"/>
  <c r="M32" i="37"/>
  <c r="M31" i="37"/>
  <c r="K31" i="37"/>
  <c r="I28" i="37"/>
  <c r="L30" i="37"/>
  <c r="H30" i="37"/>
  <c r="I32" i="37"/>
  <c r="L31" i="37"/>
  <c r="F28" i="37"/>
  <c r="F29" i="37"/>
  <c r="N28" i="37"/>
  <c r="K29" i="37"/>
  <c r="K30" i="37"/>
  <c r="G31" i="37"/>
  <c r="J29" i="37"/>
  <c r="L32" i="37"/>
  <c r="J28" i="37"/>
  <c r="K32" i="37"/>
  <c r="E72" i="39" l="1"/>
  <c r="E86" i="39" s="1"/>
  <c r="E85" i="39"/>
</calcChain>
</file>

<file path=xl/sharedStrings.xml><?xml version="1.0" encoding="utf-8"?>
<sst xmlns="http://schemas.openxmlformats.org/spreadsheetml/2006/main" count="309" uniqueCount="131">
  <si>
    <t>Limpopo - Irrigation</t>
  </si>
  <si>
    <t>2026/27 season</t>
  </si>
  <si>
    <t>Datum opgedateer / Date updated</t>
  </si>
  <si>
    <t>Gewas / Crop</t>
  </si>
  <si>
    <t>SAFEX pryse (R/ton)</t>
  </si>
  <si>
    <t>Total deductions (R/ton)</t>
  </si>
  <si>
    <t>Sonneblom / Sunflower- Mei 27</t>
  </si>
  <si>
    <t>Sojabone / Soybeans- Mei 27</t>
  </si>
  <si>
    <t xml:space="preserve">Graansorghum / Grain sorghum </t>
  </si>
  <si>
    <t xml:space="preserve">Mielies / Maize </t>
  </si>
  <si>
    <t>MIELIES: SENSITIWITEITSANALISE - TOTALE KOSTES ( DIREKTE KOSTE + VASTE KOSTE) (R/ton)</t>
  </si>
  <si>
    <t>MIELIES: SENSITIWITEITSANALISE - DIREKTE KOSTE (R/ton)</t>
  </si>
  <si>
    <t>Lopendekoste / Variable cost (R/ha)</t>
  </si>
  <si>
    <t>Huidig</t>
  </si>
  <si>
    <t>Oorhoofse koste / Overhead cost (R/ha)</t>
  </si>
  <si>
    <t>SAFEX prys / price(R/ton)</t>
  </si>
  <si>
    <t>Totale Koste / Total cost (R/ha)</t>
  </si>
  <si>
    <t>Produsenteprys/ Producer price</t>
  </si>
  <si>
    <t>Opbrengs / Yield (t/ha)</t>
  </si>
  <si>
    <t>Gemid Opbrengs / Average Yield (t/ha)</t>
  </si>
  <si>
    <t>SAFEX Jul'27 WM 1 prys/price  (R/ton)</t>
  </si>
  <si>
    <t xml:space="preserve">Aftrekkings / Deductions </t>
  </si>
  <si>
    <t>Produsenteprys/ Producer price (R/ton)</t>
  </si>
  <si>
    <t xml:space="preserve">Sonneblom / Sunflower </t>
  </si>
  <si>
    <t>SONNEBLOM: SENSITIWITEITSANALISE - TOTALE KOSTES ( DIREKTE KOSTE + VASTE KOSTE) (R/ton)</t>
  </si>
  <si>
    <t>SONNEBLOM: SENSITIWITEITSANALISE - DIREKTE KOSTE (R/ton)</t>
  </si>
  <si>
    <t>SAFEX Mar'27 WM 1 prys/price  (R/ton)</t>
  </si>
  <si>
    <t xml:space="preserve">Sojabone Soyabean </t>
  </si>
  <si>
    <t>SOJABONE: SENSITIWITEITSANALISE - TOTALE KOSTES ( DIREKTE KOSTE + VASTE KOSTE) (R/ton)</t>
  </si>
  <si>
    <t>SOJABONE: SENSITIWITEITSANALISE - DIREKTE KOSTE (R/ton)</t>
  </si>
  <si>
    <t>Huidige</t>
  </si>
  <si>
    <t>SAFEX Mei'27 Soy prys/price  (R/ton)</t>
  </si>
  <si>
    <t xml:space="preserve">Sorghum </t>
  </si>
  <si>
    <t>SORGHUM: SENSITIWITEITSANALISE - TOTALE KOSTES ( DIREKTE KOSTE + VASTE KOSTE) (R/ton)</t>
  </si>
  <si>
    <t>SORGHUM: SENSITIWITEITSANALISE - DIREKTE KOSTE (R/ton)</t>
  </si>
  <si>
    <t>2026 Sorg prys/price  (R/ton)</t>
  </si>
  <si>
    <t>PRODUKSIEJAAR   2026-27                   PRODUCTION YEAR 2026-27</t>
  </si>
  <si>
    <t>Huidige Produkprys op plaas vir beste graad / Current product price for the best grade (R/TON) (Safex min bemarkingskoste/marketing cost)</t>
  </si>
  <si>
    <t>Rand/ton</t>
  </si>
  <si>
    <t>Beplanningsopbrengs / Estimated yields (ton/ha)</t>
  </si>
  <si>
    <t>Bruto produksiewaarde / Gross production value (R/ha)</t>
  </si>
  <si>
    <t>Direk Toedeelbare veranderlike koste / Direct Allocated Variable costs (R/ha)</t>
  </si>
  <si>
    <t>Opbrengspeil</t>
  </si>
  <si>
    <t>Lopende koste</t>
  </si>
  <si>
    <t>Oorhoofse koste</t>
  </si>
  <si>
    <t>Saad / Seed</t>
  </si>
  <si>
    <t>Kunsmis / Fertiliser</t>
  </si>
  <si>
    <t>Kalk / Lime</t>
  </si>
  <si>
    <t>Brandstof / Fuel</t>
  </si>
  <si>
    <t>Reparasie / Reparation</t>
  </si>
  <si>
    <t>Onkruiddoders / Herbicide</t>
  </si>
  <si>
    <t>Plaagdoder / Pest control</t>
  </si>
  <si>
    <t>Insetversekering / Input insurance</t>
  </si>
  <si>
    <t>Besproeiingskoste / Irrigation cost</t>
  </si>
  <si>
    <t>Graanprysverskansing / Grain hedging</t>
  </si>
  <si>
    <t>Kontrakstroop / Contract Harvesting</t>
  </si>
  <si>
    <t>Oesversekering / Harvest insurance</t>
  </si>
  <si>
    <t>Lugspuit / Aerial spray</t>
  </si>
  <si>
    <t>Losarbeid / Casual labour</t>
  </si>
  <si>
    <t>Droogkoste / Drying cost</t>
  </si>
  <si>
    <t>Verpakking en Pakmateriaal / Packaging and packaging material</t>
  </si>
  <si>
    <t>Produksiekrediet rente / Interest on production R/ha</t>
  </si>
  <si>
    <t>Totale Direk Toedeelbare veranderlike koste / Total Direct Allocated Variable Cost  (R/ha)</t>
  </si>
  <si>
    <t>Totale Oorhoofse koste / Total overhead cost R/ha</t>
  </si>
  <si>
    <t>Totale Koste per ha voor fisiese bemarking R/ha / Total cost per ha before marketing cost R/ha</t>
  </si>
  <si>
    <t>Totale koste per ton voor fisiese bemarking R/Ton / Total cost per ton before marketing cost R/Ton</t>
  </si>
  <si>
    <t>Totale bemarkingskoste / Total marketing cost R/ton</t>
  </si>
  <si>
    <t>Verwagte minimum Safex prys SONDER wins/ Expected minimum Safex price, WITHOUT profit</t>
  </si>
  <si>
    <t>Huidige Safex prys / Current Safex price</t>
  </si>
  <si>
    <t>BRUTO MARGE / GROSS MARGIN  (R/ha)</t>
  </si>
  <si>
    <t>NETTO MARGE / NETT MARGIN  (R/ha)</t>
  </si>
  <si>
    <t>guarantee and for which Grain SA accepts no liability. Any prices or levels contained herein are preliminary and indicative only and do not</t>
  </si>
  <si>
    <t>represent bids or offers. These indications are provided solely for your information and consideration.</t>
  </si>
  <si>
    <t>PRODUKSIEJAAR   2026-27                PRODUCTION YEAR 2026-27</t>
  </si>
  <si>
    <t>Mielies</t>
  </si>
  <si>
    <t xml:space="preserve">                                        Thank you to the Maize Trust for partially funding this project</t>
  </si>
  <si>
    <t>PRODUKSIEJAAR   2026-27                    PRODUCTION YEAR 2026-27</t>
  </si>
  <si>
    <t>Sorghum</t>
  </si>
  <si>
    <t>PRODUKSIEJAAR   2026-27                     PRODUCTION YEAR 2026-27</t>
  </si>
  <si>
    <t>1,5</t>
  </si>
  <si>
    <t>2,5</t>
  </si>
  <si>
    <t>3,5</t>
  </si>
  <si>
    <t xml:space="preserve">4,00 </t>
  </si>
  <si>
    <t>Sonneblom</t>
  </si>
  <si>
    <t>Column1</t>
  </si>
  <si>
    <t>Column2</t>
  </si>
  <si>
    <t>Column3</t>
  </si>
  <si>
    <t>Column4</t>
  </si>
  <si>
    <t xml:space="preserve">Crop </t>
  </si>
  <si>
    <t xml:space="preserve">1) INCOME </t>
  </si>
  <si>
    <t>Yellow Maize</t>
  </si>
  <si>
    <t>Yield target (ton/ha)</t>
  </si>
  <si>
    <t>Soybeans</t>
  </si>
  <si>
    <t xml:space="preserve">SAFEX: Estimated Price </t>
  </si>
  <si>
    <t>Sunflowers</t>
  </si>
  <si>
    <t xml:space="preserve">Deductions </t>
  </si>
  <si>
    <t>Net Farm Gate Price</t>
  </si>
  <si>
    <t>GROSS INCOME (R/ha)</t>
  </si>
  <si>
    <t xml:space="preserve">2) VARIABLE EXPENDITURES </t>
  </si>
  <si>
    <t>TOTAL VARIABLE EXPENDITURE (R/ha)</t>
  </si>
  <si>
    <t>TOTAL FIXED COST (R/ha)</t>
  </si>
  <si>
    <t>TOTAL COST (R/ha)</t>
  </si>
  <si>
    <t>3) GROSS MARGIN  (R/ha)</t>
  </si>
  <si>
    <t>4) NETT MARGIN  (R/ha)</t>
  </si>
  <si>
    <t xml:space="preserve">SUMMARY </t>
  </si>
  <si>
    <t>LGO (ton/ha)</t>
  </si>
  <si>
    <t>Net Farm Gate Price (R/ha)</t>
  </si>
  <si>
    <t>Net Farm Gate Price (R/ton)</t>
  </si>
  <si>
    <t xml:space="preserve">2) EXPENDITURES </t>
  </si>
  <si>
    <t>Total variable cost (R/ha)</t>
  </si>
  <si>
    <t>Total variable cost (R/ton)</t>
  </si>
  <si>
    <t>Total variable &amp; fixed expenditure (R/ha)</t>
  </si>
  <si>
    <t>Total variable &amp; fixed expenditure (R/ton)</t>
  </si>
  <si>
    <t>3) MARGIN</t>
  </si>
  <si>
    <t>Gross margin (R/ha)</t>
  </si>
  <si>
    <t>Gross margin (R/ton)</t>
  </si>
  <si>
    <t>Nett margin (R/ha)</t>
  </si>
  <si>
    <t>Net margin (R/ton)</t>
  </si>
  <si>
    <t>BREAK-EVEN &amp; PROFITABILITY (ONLY variable cost)</t>
  </si>
  <si>
    <t>Break-even yields (t/ha)</t>
  </si>
  <si>
    <t>Break-even Safex price (t/ha)</t>
  </si>
  <si>
    <t>BREAK-EVEN &amp; PROFITABILITY (variable &amp; fixed cost)</t>
  </si>
  <si>
    <r>
      <t>Disclaimer:</t>
    </r>
    <r>
      <rPr>
        <sz val="11"/>
        <rFont val="Aptos"/>
        <family val="2"/>
      </rPr>
      <t xml:space="preserve"> The information herein has been obtained from various sources, the accuracy and/or completeness of which Grain SA does not</t>
    </r>
  </si>
  <si>
    <t>Produsent prys raming vir BESPROEIING SOJABONE vir die  / Producer price framework for IRRIGATION SOYBEANS for the</t>
  </si>
  <si>
    <t>Produsent prys raming vir BESPROEIING MIELIES vir die / Producer price framework for IRRIGATION MAIZE for the</t>
  </si>
  <si>
    <t>Produsent prys raming vir BESPROEIING GRAANSORGHUM vir die  / Producer price framework for IRRIGATION GRAIN SORGHUM for the</t>
  </si>
  <si>
    <t>Produsent prys raming vir BESPROEIING SONNEBLOM vir die / Producer price framework for IRRIGATION SUNFLOWER for the</t>
  </si>
  <si>
    <r>
      <rPr>
        <b/>
        <sz val="11"/>
        <color indexed="30"/>
        <rFont val="Aptos"/>
        <family val="2"/>
      </rPr>
      <t xml:space="preserve">LIMPOPO </t>
    </r>
    <r>
      <rPr>
        <b/>
        <sz val="11"/>
        <color indexed="8"/>
        <rFont val="Aptos"/>
        <family val="2"/>
      </rPr>
      <t>INCOME &amp; COST BUDGETS - SUMMER CROPS 2026/27</t>
    </r>
  </si>
  <si>
    <r>
      <rPr>
        <b/>
        <sz val="11"/>
        <color rgb="FF000000"/>
        <rFont val="Aptos"/>
        <family val="2"/>
      </rPr>
      <t>Disclaimer</t>
    </r>
    <r>
      <rPr>
        <sz val="11"/>
        <color indexed="8"/>
        <rFont val="Aptos"/>
        <family val="2"/>
      </rPr>
      <t>:</t>
    </r>
    <r>
      <rPr>
        <sz val="11"/>
        <rFont val="Aptos"/>
        <family val="2"/>
      </rPr>
      <t xml:space="preserve"> The information herein has been obtained from various sources, the accuracy and/or completeness of which Grain SA does not guarantee and for which Grain SA accepts no liability. Any prices or levels contained herein are preliminary and indicative only and do not represent bids or offers. These indications are provided solely for your information and consideration.</t>
    </r>
  </si>
  <si>
    <t>Geel Mielies / Yellow Maize- Jul 27</t>
  </si>
  <si>
    <t>Limpopo dry land 5-year average (2020/21-2024/25 production seasons)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</si>
</sst>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R&quot;* #,##0.00_-;\-&quot;R&quot;* #,##0.00_-;_-&quot;R&quot;* &quot;-&quot;??_-;_-@_-"/>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0_)"/>
    <numFmt numFmtId="169" formatCode="0_)"/>
    <numFmt numFmtId="170" formatCode="0.0"/>
    <numFmt numFmtId="171" formatCode="_ * #,##0_ ;_ * \-#,##0_ ;_ * &quot;-&quot;??_ ;_ @_ "/>
    <numFmt numFmtId="172" formatCode="&quot;R&quot;\ #,##0"/>
    <numFmt numFmtId="173" formatCode="&quot;R&quot;\ #,##0.00"/>
    <numFmt numFmtId="174" formatCode="_ [$R-1C09]\ * #,##0.00_ ;_ [$R-1C09]\ * \-#,##0.00_ ;_ [$R-1C09]\ * &quot;-&quot;??_ ;_ @_ "/>
    <numFmt numFmtId="175" formatCode="_-&quot;R&quot;* #,##0_-;\-&quot;R&quot;* #,##0_-;_-&quot;R&quot;* &quot;-&quot;??_-;_-@_-"/>
    <numFmt numFmtId="176" formatCode="[$-F800]dddd\,\ mmmm\ dd\,\ yyyy"/>
  </numFmts>
  <fonts count="29" x14ac:knownFonts="1">
    <font>
      <sz val="10"/>
      <name val="Arial"/>
    </font>
    <font>
      <sz val="10"/>
      <name val="Arial"/>
      <family val="2"/>
    </font>
    <font>
      <u/>
      <sz val="10"/>
      <color indexed="12"/>
      <name val="Courier"/>
      <family val="3"/>
    </font>
    <font>
      <sz val="10"/>
      <name val="Arial"/>
      <family val="2"/>
    </font>
    <font>
      <sz val="10"/>
      <name val="Arial"/>
      <family val="2"/>
    </font>
    <font>
      <sz val="8"/>
      <name val="Arial"/>
      <family val="2"/>
    </font>
    <font>
      <sz val="10"/>
      <name val="Segoe UI"/>
      <family val="2"/>
    </font>
    <font>
      <sz val="11"/>
      <color indexed="8"/>
      <name val="Calibri"/>
      <family val="2"/>
    </font>
    <font>
      <sz val="10"/>
      <name val="Arial"/>
      <family val="2"/>
    </font>
    <font>
      <sz val="10"/>
      <name val="Arial"/>
      <family val="2"/>
    </font>
    <font>
      <sz val="10"/>
      <name val="Arial"/>
      <family val="2"/>
    </font>
    <font>
      <u/>
      <sz val="7.5"/>
      <color indexed="12"/>
      <name val="Arial"/>
      <family val="2"/>
    </font>
    <font>
      <sz val="11"/>
      <name val="Times New Roman"/>
      <family val="1"/>
    </font>
    <font>
      <sz val="11"/>
      <color theme="1"/>
      <name val="Calibri"/>
      <family val="2"/>
      <scheme val="minor"/>
    </font>
    <font>
      <sz val="10"/>
      <color theme="1"/>
      <name val="Arial"/>
      <family val="2"/>
    </font>
    <font>
      <b/>
      <sz val="11"/>
      <color theme="1"/>
      <name val="Aptos"/>
      <family val="2"/>
    </font>
    <font>
      <sz val="11"/>
      <color theme="1"/>
      <name val="Aptos"/>
      <family val="2"/>
    </font>
    <font>
      <b/>
      <sz val="11"/>
      <color rgb="FFFF0000"/>
      <name val="Aptos"/>
      <family val="2"/>
    </font>
    <font>
      <b/>
      <sz val="11"/>
      <color rgb="FF00B050"/>
      <name val="Aptos"/>
      <family val="2"/>
    </font>
    <font>
      <b/>
      <sz val="11"/>
      <name val="Aptos"/>
      <family val="2"/>
    </font>
    <font>
      <sz val="11"/>
      <name val="Aptos"/>
      <family val="2"/>
    </font>
    <font>
      <b/>
      <sz val="11"/>
      <color theme="0"/>
      <name val="Aptos"/>
      <family val="2"/>
    </font>
    <font>
      <sz val="11"/>
      <color rgb="FFFF0000"/>
      <name val="Aptos"/>
      <family val="2"/>
    </font>
    <font>
      <b/>
      <sz val="11"/>
      <color indexed="8"/>
      <name val="Aptos"/>
      <family val="2"/>
    </font>
    <font>
      <sz val="11"/>
      <color theme="0"/>
      <name val="Aptos"/>
      <family val="2"/>
    </font>
    <font>
      <b/>
      <sz val="11"/>
      <color indexed="10"/>
      <name val="Aptos"/>
      <family val="2"/>
    </font>
    <font>
      <b/>
      <sz val="11"/>
      <color indexed="30"/>
      <name val="Aptos"/>
      <family val="2"/>
    </font>
    <font>
      <sz val="11"/>
      <color indexed="8"/>
      <name val="Aptos"/>
      <family val="2"/>
    </font>
    <font>
      <b/>
      <sz val="11"/>
      <color rgb="FF000000"/>
      <name val="Aptos"/>
      <family val="2"/>
    </font>
  </fonts>
  <fills count="10">
    <fill>
      <patternFill patternType="none"/>
    </fill>
    <fill>
      <patternFill patternType="gray125"/>
    </fill>
    <fill>
      <patternFill patternType="solid">
        <fgColor indexed="9"/>
        <bgColor indexed="64"/>
      </patternFill>
    </fill>
    <fill>
      <patternFill patternType="solid">
        <fgColor rgb="FFF96FDB"/>
        <bgColor indexed="64"/>
      </patternFill>
    </fill>
    <fill>
      <patternFill patternType="solid">
        <fgColor rgb="FF00B0F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theme="0"/>
      </patternFill>
    </fill>
    <fill>
      <patternFill patternType="solid">
        <fgColor rgb="FF3A6367"/>
        <bgColor indexed="64"/>
      </patternFill>
    </fill>
    <fill>
      <patternFill patternType="solid">
        <fgColor rgb="FFAD9244"/>
        <bgColor indexed="64"/>
      </patternFill>
    </fill>
  </fills>
  <borders count="48">
    <border>
      <left/>
      <right/>
      <top/>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style="thin">
        <color indexed="64"/>
      </left>
      <right/>
      <top/>
      <bottom/>
      <diagonal/>
    </border>
    <border>
      <left/>
      <right/>
      <top/>
      <bottom style="double">
        <color indexed="64"/>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double">
        <color indexed="64"/>
      </top>
      <bottom style="double">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96">
    <xf numFmtId="0" fontId="0" fillId="0" borderId="0"/>
    <xf numFmtId="170" fontId="1" fillId="0" borderId="0" applyFont="0" applyFill="0" applyBorder="0" applyAlignment="0" applyProtection="0"/>
    <xf numFmtId="167"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9" fillId="0" borderId="0" applyFont="0" applyFill="0" applyBorder="0" applyAlignment="0" applyProtection="0"/>
    <xf numFmtId="167" fontId="1" fillId="0" borderId="0" applyFont="0" applyFill="0" applyBorder="0" applyAlignment="0" applyProtection="0"/>
    <xf numFmtId="167" fontId="13" fillId="0" borderId="0" applyFont="0" applyFill="0" applyBorder="0" applyAlignment="0" applyProtection="0"/>
    <xf numFmtId="167" fontId="7" fillId="0" borderId="0" applyFont="0" applyFill="0" applyBorder="0" applyAlignment="0" applyProtection="0"/>
    <xf numFmtId="43" fontId="13" fillId="0" borderId="0" applyFont="0" applyFill="0" applyBorder="0" applyAlignment="0" applyProtection="0"/>
    <xf numFmtId="164" fontId="1" fillId="0" borderId="0" applyFont="0" applyFill="0" applyBorder="0" applyAlignment="0" applyProtection="0"/>
    <xf numFmtId="166" fontId="13" fillId="0" borderId="0" applyFont="0" applyFill="0" applyBorder="0" applyAlignment="0" applyProtection="0"/>
    <xf numFmtId="0" fontId="2"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6" fillId="0" borderId="0"/>
    <xf numFmtId="0" fontId="5" fillId="0" borderId="0"/>
    <xf numFmtId="0" fontId="14" fillId="0" borderId="0"/>
    <xf numFmtId="0" fontId="14" fillId="0" borderId="0"/>
    <xf numFmtId="0" fontId="1" fillId="0" borderId="0"/>
    <xf numFmtId="0" fontId="14" fillId="0" borderId="0"/>
    <xf numFmtId="0" fontId="14" fillId="0" borderId="0"/>
    <xf numFmtId="0" fontId="12" fillId="0" borderId="0"/>
    <xf numFmtId="0" fontId="14" fillId="0" borderId="0"/>
    <xf numFmtId="0" fontId="13" fillId="0" borderId="0"/>
    <xf numFmtId="0" fontId="14" fillId="0" borderId="0"/>
    <xf numFmtId="0" fontId="1" fillId="0" borderId="0"/>
    <xf numFmtId="0" fontId="1" fillId="0" borderId="0"/>
    <xf numFmtId="0" fontId="14" fillId="0" borderId="0"/>
    <xf numFmtId="0" fontId="14" fillId="0" borderId="0"/>
    <xf numFmtId="0" fontId="1" fillId="0" borderId="0"/>
    <xf numFmtId="0" fontId="14" fillId="0" borderId="0"/>
    <xf numFmtId="0" fontId="14" fillId="0" borderId="0"/>
    <xf numFmtId="0" fontId="13" fillId="0" borderId="0"/>
    <xf numFmtId="0" fontId="5" fillId="0" borderId="0"/>
    <xf numFmtId="0" fontId="5" fillId="0" borderId="0"/>
    <xf numFmtId="0" fontId="13" fillId="0" borderId="0"/>
    <xf numFmtId="0" fontId="1" fillId="0" borderId="0"/>
    <xf numFmtId="0" fontId="5" fillId="0" borderId="0"/>
    <xf numFmtId="0" fontId="5" fillId="0" borderId="0"/>
    <xf numFmtId="0" fontId="6" fillId="0" borderId="0"/>
    <xf numFmtId="0" fontId="5"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9" fontId="10"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326">
    <xf numFmtId="0" fontId="0" fillId="0" borderId="0" xfId="0"/>
    <xf numFmtId="0" fontId="15" fillId="5" borderId="28" xfId="21" applyFont="1" applyFill="1" applyBorder="1"/>
    <xf numFmtId="0" fontId="15" fillId="5" borderId="28" xfId="21" applyFont="1" applyFill="1" applyBorder="1" applyAlignment="1">
      <alignment horizontal="center" wrapText="1"/>
    </xf>
    <xf numFmtId="0" fontId="16" fillId="5" borderId="0" xfId="0" applyFont="1" applyFill="1"/>
    <xf numFmtId="172" fontId="17" fillId="5" borderId="0" xfId="21" applyNumberFormat="1" applyFont="1" applyFill="1" applyAlignment="1" applyProtection="1">
      <alignment horizontal="center"/>
      <protection locked="0"/>
    </xf>
    <xf numFmtId="0" fontId="15" fillId="5" borderId="0" xfId="21" applyFont="1" applyFill="1"/>
    <xf numFmtId="172" fontId="15" fillId="5" borderId="0" xfId="21" applyNumberFormat="1" applyFont="1" applyFill="1" applyAlignment="1">
      <alignment horizontal="center"/>
    </xf>
    <xf numFmtId="0" fontId="18" fillId="5" borderId="0" xfId="53" applyFont="1" applyFill="1"/>
    <xf numFmtId="0" fontId="19" fillId="5" borderId="0" xfId="53" applyFont="1" applyFill="1" applyAlignment="1">
      <alignment horizontal="center" vertical="center"/>
    </xf>
    <xf numFmtId="0" fontId="20" fillId="5" borderId="0" xfId="53" applyFont="1" applyFill="1"/>
    <xf numFmtId="0" fontId="19" fillId="5" borderId="0" xfId="53" applyFont="1" applyFill="1"/>
    <xf numFmtId="0" fontId="20" fillId="5" borderId="0" xfId="21" applyFont="1" applyFill="1"/>
    <xf numFmtId="170" fontId="20" fillId="5" borderId="0" xfId="21" applyNumberFormat="1" applyFont="1" applyFill="1" applyAlignment="1">
      <alignment horizontal="center"/>
    </xf>
    <xf numFmtId="0" fontId="20" fillId="5" borderId="0" xfId="53" applyFont="1" applyFill="1" applyProtection="1">
      <protection locked="0"/>
    </xf>
    <xf numFmtId="3" fontId="20" fillId="5" borderId="0" xfId="21" applyNumberFormat="1" applyFont="1" applyFill="1"/>
    <xf numFmtId="0" fontId="19" fillId="5" borderId="28" xfId="21" applyFont="1" applyFill="1" applyBorder="1" applyAlignment="1" applyProtection="1">
      <alignment horizontal="center"/>
      <protection hidden="1"/>
    </xf>
    <xf numFmtId="0" fontId="20" fillId="5" borderId="28" xfId="53" applyFont="1" applyFill="1" applyBorder="1"/>
    <xf numFmtId="0" fontId="19" fillId="5" borderId="28" xfId="53" applyFont="1" applyFill="1" applyBorder="1"/>
    <xf numFmtId="0" fontId="19" fillId="5" borderId="5" xfId="53" applyFont="1" applyFill="1" applyBorder="1"/>
    <xf numFmtId="14" fontId="19" fillId="5" borderId="5" xfId="53" applyNumberFormat="1" applyFont="1" applyFill="1" applyBorder="1"/>
    <xf numFmtId="14" fontId="19" fillId="5" borderId="0" xfId="53" applyNumberFormat="1" applyFont="1" applyFill="1"/>
    <xf numFmtId="0" fontId="20" fillId="0" borderId="0" xfId="53" applyFont="1"/>
    <xf numFmtId="0" fontId="20" fillId="5" borderId="0" xfId="53" applyFont="1" applyFill="1" applyAlignment="1">
      <alignment horizontal="left" vertical="center"/>
    </xf>
    <xf numFmtId="173" fontId="20" fillId="5" borderId="0" xfId="53" applyNumberFormat="1" applyFont="1" applyFill="1" applyAlignment="1">
      <alignment horizontal="right"/>
    </xf>
    <xf numFmtId="167" fontId="20" fillId="5" borderId="0" xfId="53" applyNumberFormat="1" applyFont="1" applyFill="1" applyAlignment="1">
      <alignment horizontal="center"/>
    </xf>
    <xf numFmtId="0" fontId="20" fillId="0" borderId="8" xfId="53" applyFont="1" applyBorder="1" applyAlignment="1">
      <alignment horizontal="center" vertical="center" wrapText="1"/>
    </xf>
    <xf numFmtId="0" fontId="20" fillId="0" borderId="1" xfId="53" applyFont="1" applyBorder="1" applyAlignment="1">
      <alignment horizontal="center" vertical="center" wrapText="1"/>
    </xf>
    <xf numFmtId="0" fontId="17" fillId="2" borderId="4" xfId="53" applyFont="1" applyFill="1" applyBorder="1" applyAlignment="1">
      <alignment horizontal="center" vertical="center"/>
    </xf>
    <xf numFmtId="0" fontId="15" fillId="2" borderId="4" xfId="53" applyFont="1" applyFill="1" applyBorder="1" applyAlignment="1">
      <alignment horizontal="center" vertical="center"/>
    </xf>
    <xf numFmtId="0" fontId="17" fillId="2" borderId="1" xfId="53" applyFont="1" applyFill="1" applyBorder="1" applyAlignment="1">
      <alignment horizontal="center" vertical="center"/>
    </xf>
    <xf numFmtId="0" fontId="19" fillId="2" borderId="4" xfId="53" applyFont="1" applyFill="1" applyBorder="1" applyAlignment="1">
      <alignment horizontal="center" vertical="center"/>
    </xf>
    <xf numFmtId="172" fontId="17" fillId="2" borderId="4" xfId="53" applyNumberFormat="1" applyFont="1" applyFill="1" applyBorder="1" applyAlignment="1">
      <alignment horizontal="center" vertical="center"/>
    </xf>
    <xf numFmtId="0" fontId="19" fillId="5" borderId="0" xfId="53" applyFont="1" applyFill="1" applyAlignment="1">
      <alignment horizontal="left" vertical="center"/>
    </xf>
    <xf numFmtId="173" fontId="19" fillId="5" borderId="21" xfId="53" applyNumberFormat="1" applyFont="1" applyFill="1" applyBorder="1" applyAlignment="1">
      <alignment horizontal="right"/>
    </xf>
    <xf numFmtId="167" fontId="19" fillId="5" borderId="0" xfId="53" applyNumberFormat="1" applyFont="1" applyFill="1" applyAlignment="1">
      <alignment horizontal="center"/>
    </xf>
    <xf numFmtId="0" fontId="19" fillId="0" borderId="9" xfId="53" applyFont="1" applyBorder="1" applyAlignment="1">
      <alignment horizontal="center" vertical="center"/>
    </xf>
    <xf numFmtId="172" fontId="17" fillId="0" borderId="9" xfId="53" applyNumberFormat="1" applyFont="1" applyBorder="1" applyAlignment="1">
      <alignment horizontal="center" vertical="center"/>
    </xf>
    <xf numFmtId="0" fontId="17" fillId="0" borderId="9" xfId="53" applyFont="1" applyBorder="1" applyAlignment="1">
      <alignment horizontal="center" vertical="center"/>
    </xf>
    <xf numFmtId="170" fontId="19" fillId="0" borderId="8" xfId="53" applyNumberFormat="1" applyFont="1" applyBorder="1" applyAlignment="1">
      <alignment horizontal="center" vertical="center"/>
    </xf>
    <xf numFmtId="1" fontId="19" fillId="3" borderId="10" xfId="53" applyNumberFormat="1" applyFont="1" applyFill="1" applyBorder="1" applyAlignment="1">
      <alignment horizontal="center" vertical="center"/>
    </xf>
    <xf numFmtId="1" fontId="19" fillId="3" borderId="11" xfId="53" applyNumberFormat="1" applyFont="1" applyFill="1" applyBorder="1" applyAlignment="1">
      <alignment horizontal="center" vertical="center"/>
    </xf>
    <xf numFmtId="1" fontId="19" fillId="4" borderId="11" xfId="53" applyNumberFormat="1" applyFont="1" applyFill="1" applyBorder="1" applyAlignment="1">
      <alignment horizontal="center" vertical="center"/>
    </xf>
    <xf numFmtId="1" fontId="19" fillId="4" borderId="12" xfId="53" applyNumberFormat="1" applyFont="1" applyFill="1" applyBorder="1" applyAlignment="1">
      <alignment horizontal="center" vertical="center"/>
    </xf>
    <xf numFmtId="167" fontId="17" fillId="5" borderId="0" xfId="53" applyNumberFormat="1" applyFont="1" applyFill="1" applyAlignment="1" applyProtection="1">
      <alignment horizontal="center"/>
      <protection locked="0"/>
    </xf>
    <xf numFmtId="1" fontId="19" fillId="3" borderId="13" xfId="53" applyNumberFormat="1" applyFont="1" applyFill="1" applyBorder="1" applyAlignment="1">
      <alignment horizontal="center" vertical="center"/>
    </xf>
    <xf numFmtId="1" fontId="19" fillId="3" borderId="14" xfId="53" applyNumberFormat="1" applyFont="1" applyFill="1" applyBorder="1" applyAlignment="1">
      <alignment horizontal="center" vertical="center"/>
    </xf>
    <xf numFmtId="1" fontId="19" fillId="4" borderId="14" xfId="53" applyNumberFormat="1" applyFont="1" applyFill="1" applyBorder="1" applyAlignment="1">
      <alignment horizontal="center" vertical="center"/>
    </xf>
    <xf numFmtId="1" fontId="19" fillId="4" borderId="15" xfId="53" applyNumberFormat="1" applyFont="1" applyFill="1" applyBorder="1" applyAlignment="1">
      <alignment horizontal="center" vertical="center"/>
    </xf>
    <xf numFmtId="170" fontId="17" fillId="0" borderId="8" xfId="53" applyNumberFormat="1" applyFont="1" applyBorder="1" applyAlignment="1">
      <alignment horizontal="center" vertical="center"/>
    </xf>
    <xf numFmtId="0" fontId="20" fillId="5" borderId="0" xfId="53" applyFont="1" applyFill="1" applyAlignment="1">
      <alignment horizontal="left" vertical="center" wrapText="1"/>
    </xf>
    <xf numFmtId="1" fontId="19" fillId="3" borderId="16" xfId="53" applyNumberFormat="1" applyFont="1" applyFill="1" applyBorder="1" applyAlignment="1">
      <alignment horizontal="center" vertical="center"/>
    </xf>
    <xf numFmtId="1" fontId="19" fillId="3" borderId="17" xfId="53" applyNumberFormat="1" applyFont="1" applyFill="1" applyBorder="1" applyAlignment="1">
      <alignment horizontal="center" vertical="center"/>
    </xf>
    <xf numFmtId="1" fontId="19" fillId="4" borderId="17" xfId="53" applyNumberFormat="1" applyFont="1" applyFill="1" applyBorder="1" applyAlignment="1">
      <alignment horizontal="center" vertical="center"/>
    </xf>
    <xf numFmtId="1" fontId="19" fillId="4" borderId="18" xfId="53" applyNumberFormat="1" applyFont="1" applyFill="1" applyBorder="1" applyAlignment="1">
      <alignment horizontal="center" vertical="center"/>
    </xf>
    <xf numFmtId="0" fontId="19" fillId="5" borderId="0" xfId="53" applyFont="1" applyFill="1" applyAlignment="1">
      <alignment horizontal="left" vertical="center" wrapText="1"/>
    </xf>
    <xf numFmtId="0" fontId="20" fillId="0" borderId="0" xfId="53" applyFont="1" applyAlignment="1">
      <alignment horizontal="center" vertical="center" textRotation="90" wrapText="1"/>
    </xf>
    <xf numFmtId="170" fontId="20" fillId="0" borderId="0" xfId="53" applyNumberFormat="1" applyFont="1" applyAlignment="1">
      <alignment horizontal="center" vertical="center"/>
    </xf>
    <xf numFmtId="1" fontId="20" fillId="0" borderId="0" xfId="53" applyNumberFormat="1" applyFont="1" applyAlignment="1">
      <alignment horizontal="center" vertical="center"/>
    </xf>
    <xf numFmtId="0" fontId="19" fillId="5" borderId="37" xfId="53" applyFont="1" applyFill="1" applyBorder="1"/>
    <xf numFmtId="14" fontId="19" fillId="5" borderId="37" xfId="53" applyNumberFormat="1" applyFont="1" applyFill="1" applyBorder="1"/>
    <xf numFmtId="171" fontId="19" fillId="2" borderId="4" xfId="53" applyNumberFormat="1" applyFont="1" applyFill="1" applyBorder="1" applyAlignment="1">
      <alignment horizontal="center" vertical="center"/>
    </xf>
    <xf numFmtId="171" fontId="15" fillId="2" borderId="4" xfId="53" applyNumberFormat="1" applyFont="1" applyFill="1" applyBorder="1" applyAlignment="1">
      <alignment horizontal="center" vertical="center"/>
    </xf>
    <xf numFmtId="171" fontId="17" fillId="2" borderId="4" xfId="53" applyNumberFormat="1" applyFont="1" applyFill="1" applyBorder="1" applyAlignment="1">
      <alignment horizontal="center" vertical="center"/>
    </xf>
    <xf numFmtId="171" fontId="15" fillId="0" borderId="9" xfId="53" applyNumberFormat="1" applyFont="1" applyBorder="1" applyAlignment="1">
      <alignment horizontal="center" vertical="center"/>
    </xf>
    <xf numFmtId="171" fontId="17" fillId="0" borderId="9" xfId="53" applyNumberFormat="1" applyFont="1" applyBorder="1" applyAlignment="1">
      <alignment horizontal="center" vertical="center"/>
    </xf>
    <xf numFmtId="167" fontId="20" fillId="5" borderId="0" xfId="53" applyNumberFormat="1" applyFont="1" applyFill="1" applyAlignment="1">
      <alignment horizontal="right"/>
    </xf>
    <xf numFmtId="167" fontId="20" fillId="5" borderId="0" xfId="53" applyNumberFormat="1" applyFont="1" applyFill="1" applyAlignment="1">
      <alignment horizontal="center" vertical="center"/>
    </xf>
    <xf numFmtId="171" fontId="19" fillId="0" borderId="9" xfId="53" applyNumberFormat="1" applyFont="1" applyBorder="1" applyAlignment="1">
      <alignment horizontal="center" vertical="center"/>
    </xf>
    <xf numFmtId="0" fontId="20" fillId="5" borderId="0" xfId="53" applyFont="1" applyFill="1" applyAlignment="1">
      <alignment horizontal="center" vertical="center"/>
    </xf>
    <xf numFmtId="2" fontId="20" fillId="5" borderId="0" xfId="53" applyNumberFormat="1" applyFont="1" applyFill="1" applyAlignment="1">
      <alignment horizontal="center" vertical="center"/>
    </xf>
    <xf numFmtId="167" fontId="20" fillId="5" borderId="0" xfId="53" applyNumberFormat="1" applyFont="1" applyFill="1" applyAlignment="1">
      <alignment horizontal="center" vertical="center" wrapText="1"/>
    </xf>
    <xf numFmtId="0" fontId="22" fillId="0" borderId="0" xfId="35" applyFont="1"/>
    <xf numFmtId="167" fontId="22" fillId="0" borderId="0" xfId="35" applyNumberFormat="1" applyFont="1"/>
    <xf numFmtId="0" fontId="19" fillId="2" borderId="24" xfId="21" applyFont="1" applyFill="1" applyBorder="1" applyAlignment="1">
      <alignment vertical="center"/>
    </xf>
    <xf numFmtId="0" fontId="20" fillId="2" borderId="20" xfId="21" applyFont="1" applyFill="1" applyBorder="1" applyAlignment="1">
      <alignment vertical="center"/>
    </xf>
    <xf numFmtId="0" fontId="20" fillId="2" borderId="6" xfId="21" applyFont="1" applyFill="1" applyBorder="1" applyAlignment="1">
      <alignment vertical="center"/>
    </xf>
    <xf numFmtId="0" fontId="19" fillId="8" borderId="1" xfId="0" applyFont="1" applyFill="1" applyBorder="1" applyProtection="1">
      <protection hidden="1"/>
    </xf>
    <xf numFmtId="0" fontId="19" fillId="8" borderId="3" xfId="0" applyFont="1" applyFill="1" applyBorder="1" applyProtection="1">
      <protection hidden="1"/>
    </xf>
    <xf numFmtId="0" fontId="20" fillId="0" borderId="0" xfId="0" applyFont="1" applyProtection="1">
      <protection hidden="1"/>
    </xf>
    <xf numFmtId="0" fontId="19" fillId="0" borderId="6" xfId="0" applyFont="1" applyBorder="1" applyAlignment="1" applyProtection="1">
      <alignment horizontal="left"/>
      <protection hidden="1"/>
    </xf>
    <xf numFmtId="0" fontId="19" fillId="0" borderId="5" xfId="0" applyFont="1" applyBorder="1" applyAlignment="1" applyProtection="1">
      <alignment horizontal="left"/>
      <protection hidden="1"/>
    </xf>
    <xf numFmtId="0" fontId="20" fillId="0" borderId="5" xfId="0" applyFont="1" applyBorder="1" applyProtection="1">
      <protection hidden="1"/>
    </xf>
    <xf numFmtId="0" fontId="20" fillId="0" borderId="2" xfId="0" applyFont="1" applyBorder="1" applyProtection="1">
      <protection hidden="1"/>
    </xf>
    <xf numFmtId="0" fontId="19" fillId="9" borderId="1" xfId="0" applyFont="1" applyFill="1" applyBorder="1" applyAlignment="1" applyProtection="1">
      <alignment horizontal="left"/>
      <protection hidden="1"/>
    </xf>
    <xf numFmtId="0" fontId="20" fillId="9" borderId="1" xfId="0" applyFont="1" applyFill="1" applyBorder="1" applyProtection="1">
      <protection hidden="1"/>
    </xf>
    <xf numFmtId="0" fontId="20" fillId="9" borderId="3" xfId="0" applyFont="1" applyFill="1" applyBorder="1" applyProtection="1">
      <protection hidden="1"/>
    </xf>
    <xf numFmtId="0" fontId="19" fillId="0" borderId="8" xfId="0" applyFont="1" applyBorder="1" applyAlignment="1" applyProtection="1">
      <alignment horizontal="left"/>
      <protection hidden="1"/>
    </xf>
    <xf numFmtId="0" fontId="19" fillId="0" borderId="1" xfId="0" applyFont="1" applyBorder="1" applyAlignment="1" applyProtection="1">
      <alignment horizontal="left"/>
      <protection hidden="1"/>
    </xf>
    <xf numFmtId="0" fontId="19" fillId="0" borderId="1" xfId="0" applyFont="1" applyBorder="1" applyAlignment="1" applyProtection="1">
      <alignment horizontal="centerContinuous"/>
      <protection hidden="1"/>
    </xf>
    <xf numFmtId="0" fontId="20" fillId="0" borderId="1" xfId="0" applyFont="1" applyBorder="1" applyAlignment="1" applyProtection="1">
      <alignment horizontal="centerContinuous"/>
      <protection hidden="1"/>
    </xf>
    <xf numFmtId="0" fontId="25" fillId="0" borderId="1" xfId="0" applyFont="1" applyBorder="1" applyProtection="1">
      <protection hidden="1"/>
    </xf>
    <xf numFmtId="0" fontId="20" fillId="0" borderId="3" xfId="0" applyFont="1" applyBorder="1" applyProtection="1">
      <protection hidden="1"/>
    </xf>
    <xf numFmtId="0" fontId="19" fillId="0" borderId="8" xfId="21" applyFont="1" applyBorder="1" applyAlignment="1" applyProtection="1">
      <alignment horizontal="left"/>
      <protection hidden="1"/>
    </xf>
    <xf numFmtId="0" fontId="19" fillId="2" borderId="4" xfId="0" applyFont="1" applyFill="1" applyBorder="1" applyProtection="1">
      <protection hidden="1"/>
    </xf>
    <xf numFmtId="0" fontId="19" fillId="9" borderId="8" xfId="21" applyFont="1" applyFill="1" applyBorder="1" applyAlignment="1" applyProtection="1">
      <alignment horizontal="left"/>
      <protection hidden="1"/>
    </xf>
    <xf numFmtId="168" fontId="19" fillId="9" borderId="3" xfId="0" applyNumberFormat="1" applyFont="1" applyFill="1" applyBorder="1" applyAlignment="1" applyProtection="1">
      <alignment horizontal="left"/>
      <protection hidden="1"/>
    </xf>
    <xf numFmtId="0" fontId="19" fillId="0" borderId="20" xfId="0" applyFont="1" applyBorder="1" applyAlignment="1" applyProtection="1">
      <alignment horizontal="left"/>
      <protection hidden="1"/>
    </xf>
    <xf numFmtId="0" fontId="19" fillId="0" borderId="0" xfId="0" applyFont="1" applyAlignment="1" applyProtection="1">
      <alignment horizontal="left"/>
      <protection hidden="1"/>
    </xf>
    <xf numFmtId="0" fontId="19" fillId="0" borderId="22" xfId="21" applyFont="1" applyBorder="1" applyAlignment="1" applyProtection="1">
      <alignment horizontal="left"/>
      <protection hidden="1"/>
    </xf>
    <xf numFmtId="0" fontId="19" fillId="0" borderId="23" xfId="21" applyFont="1" applyBorder="1" applyAlignment="1" applyProtection="1">
      <alignment horizontal="left"/>
      <protection hidden="1"/>
    </xf>
    <xf numFmtId="0" fontId="19" fillId="0" borderId="19" xfId="21" applyFont="1" applyBorder="1" applyAlignment="1" applyProtection="1">
      <alignment horizontal="left"/>
      <protection hidden="1"/>
    </xf>
    <xf numFmtId="0" fontId="19" fillId="0" borderId="21" xfId="21" applyFont="1" applyBorder="1" applyAlignment="1" applyProtection="1">
      <alignment horizontal="left"/>
      <protection hidden="1"/>
    </xf>
    <xf numFmtId="0" fontId="19" fillId="0" borderId="19" xfId="0" applyFont="1" applyBorder="1" applyAlignment="1" applyProtection="1">
      <alignment horizontal="left"/>
      <protection hidden="1"/>
    </xf>
    <xf numFmtId="0" fontId="19" fillId="0" borderId="21" xfId="0" applyFont="1" applyBorder="1" applyAlignment="1" applyProtection="1">
      <alignment horizontal="left"/>
      <protection hidden="1"/>
    </xf>
    <xf numFmtId="165" fontId="20" fillId="0" borderId="0" xfId="0" applyNumberFormat="1" applyFont="1" applyProtection="1">
      <protection hidden="1"/>
    </xf>
    <xf numFmtId="0" fontId="19" fillId="2" borderId="20" xfId="21" applyFont="1" applyFill="1" applyBorder="1" applyAlignment="1" applyProtection="1">
      <alignment horizontal="left"/>
      <protection hidden="1"/>
    </xf>
    <xf numFmtId="0" fontId="19" fillId="2" borderId="0" xfId="21" applyFont="1" applyFill="1" applyAlignment="1" applyProtection="1">
      <alignment horizontal="left"/>
      <protection hidden="1"/>
    </xf>
    <xf numFmtId="165" fontId="17" fillId="0" borderId="0" xfId="0" applyNumberFormat="1" applyFont="1" applyProtection="1">
      <protection hidden="1"/>
    </xf>
    <xf numFmtId="0" fontId="22" fillId="0" borderId="0" xfId="0" applyFont="1" applyProtection="1">
      <protection hidden="1"/>
    </xf>
    <xf numFmtId="0" fontId="19" fillId="0" borderId="20" xfId="21" applyFont="1" applyBorder="1" applyAlignment="1" applyProtection="1">
      <alignment horizontal="left"/>
      <protection hidden="1"/>
    </xf>
    <xf numFmtId="0" fontId="19" fillId="0" borderId="0" xfId="21" applyFont="1" applyAlignment="1" applyProtection="1">
      <alignment horizontal="left"/>
      <protection hidden="1"/>
    </xf>
    <xf numFmtId="0" fontId="19" fillId="9" borderId="8" xfId="0" applyFont="1" applyFill="1" applyBorder="1" applyAlignment="1" applyProtection="1">
      <alignment horizontal="left"/>
      <protection hidden="1"/>
    </xf>
    <xf numFmtId="0" fontId="21" fillId="8" borderId="8" xfId="0" applyFont="1" applyFill="1" applyBorder="1" applyAlignment="1" applyProtection="1">
      <alignment horizontal="left"/>
      <protection hidden="1"/>
    </xf>
    <xf numFmtId="0" fontId="21" fillId="8" borderId="1" xfId="0" applyFont="1" applyFill="1" applyBorder="1" applyAlignment="1" applyProtection="1">
      <alignment horizontal="left"/>
      <protection hidden="1"/>
    </xf>
    <xf numFmtId="0" fontId="24" fillId="8" borderId="3" xfId="0" applyFont="1" applyFill="1" applyBorder="1" applyProtection="1">
      <protection hidden="1"/>
    </xf>
    <xf numFmtId="0" fontId="24" fillId="0" borderId="0" xfId="0" applyFont="1" applyProtection="1">
      <protection hidden="1"/>
    </xf>
    <xf numFmtId="0" fontId="20" fillId="0" borderId="0" xfId="0" applyFont="1"/>
    <xf numFmtId="0" fontId="20" fillId="2" borderId="25" xfId="21" applyFont="1" applyFill="1" applyBorder="1" applyProtection="1">
      <protection hidden="1"/>
    </xf>
    <xf numFmtId="0" fontId="20" fillId="0" borderId="0" xfId="21" applyFont="1"/>
    <xf numFmtId="0" fontId="20" fillId="2" borderId="5" xfId="21" applyFont="1" applyFill="1" applyBorder="1" applyProtection="1">
      <protection hidden="1"/>
    </xf>
    <xf numFmtId="175" fontId="15" fillId="9" borderId="1" xfId="0" applyNumberFormat="1" applyFont="1" applyFill="1" applyBorder="1" applyProtection="1">
      <protection hidden="1"/>
    </xf>
    <xf numFmtId="175" fontId="19" fillId="9" borderId="4" xfId="0" applyNumberFormat="1" applyFont="1" applyFill="1" applyBorder="1" applyAlignment="1" applyProtection="1">
      <alignment horizontal="right"/>
      <protection hidden="1"/>
    </xf>
    <xf numFmtId="175" fontId="19" fillId="2" borderId="4" xfId="0" applyNumberFormat="1" applyFont="1" applyFill="1" applyBorder="1" applyAlignment="1" applyProtection="1">
      <alignment horizontal="right"/>
      <protection hidden="1"/>
    </xf>
    <xf numFmtId="175" fontId="20" fillId="8" borderId="4" xfId="0" applyNumberFormat="1" applyFont="1" applyFill="1" applyBorder="1" applyProtection="1">
      <protection hidden="1"/>
    </xf>
    <xf numFmtId="175" fontId="19" fillId="0" borderId="32" xfId="24" applyNumberFormat="1" applyFont="1" applyBorder="1" applyProtection="1">
      <protection hidden="1"/>
    </xf>
    <xf numFmtId="175" fontId="19" fillId="0" borderId="33" xfId="24" applyNumberFormat="1" applyFont="1" applyBorder="1" applyProtection="1">
      <protection hidden="1"/>
    </xf>
    <xf numFmtId="175" fontId="19" fillId="9" borderId="4" xfId="0" applyNumberFormat="1" applyFont="1" applyFill="1" applyBorder="1" applyProtection="1">
      <protection hidden="1"/>
    </xf>
    <xf numFmtId="175" fontId="19" fillId="2" borderId="7" xfId="0" applyNumberFormat="1" applyFont="1" applyFill="1" applyBorder="1" applyProtection="1">
      <protection hidden="1"/>
    </xf>
    <xf numFmtId="175" fontId="19" fillId="0" borderId="7" xfId="0" applyNumberFormat="1" applyFont="1" applyBorder="1" applyProtection="1">
      <protection hidden="1"/>
    </xf>
    <xf numFmtId="175" fontId="21" fillId="8" borderId="4" xfId="0" applyNumberFormat="1" applyFont="1" applyFill="1" applyBorder="1" applyProtection="1">
      <protection hidden="1"/>
    </xf>
    <xf numFmtId="175" fontId="24" fillId="0" borderId="0" xfId="0" applyNumberFormat="1" applyFont="1" applyProtection="1">
      <protection hidden="1"/>
    </xf>
    <xf numFmtId="175" fontId="23" fillId="2" borderId="39" xfId="0" applyNumberFormat="1" applyFont="1" applyFill="1" applyBorder="1"/>
    <xf numFmtId="0" fontId="19" fillId="5" borderId="24" xfId="21" applyFont="1" applyFill="1" applyBorder="1" applyAlignment="1">
      <alignment vertical="center"/>
    </xf>
    <xf numFmtId="0" fontId="20" fillId="5" borderId="25" xfId="21" applyFont="1" applyFill="1" applyBorder="1" applyProtection="1">
      <protection hidden="1"/>
    </xf>
    <xf numFmtId="0" fontId="20" fillId="5" borderId="20" xfId="21" applyFont="1" applyFill="1" applyBorder="1" applyAlignment="1">
      <alignment vertical="center"/>
    </xf>
    <xf numFmtId="0" fontId="20" fillId="5" borderId="6" xfId="21" applyFont="1" applyFill="1" applyBorder="1" applyAlignment="1">
      <alignment vertical="center"/>
    </xf>
    <xf numFmtId="0" fontId="20" fillId="5" borderId="5" xfId="21" applyFont="1" applyFill="1" applyBorder="1" applyProtection="1">
      <protection hidden="1"/>
    </xf>
    <xf numFmtId="175" fontId="23" fillId="2" borderId="7" xfId="0" applyNumberFormat="1" applyFont="1" applyFill="1" applyBorder="1"/>
    <xf numFmtId="0" fontId="20" fillId="5" borderId="0" xfId="21" applyFont="1" applyFill="1" applyProtection="1">
      <protection hidden="1"/>
    </xf>
    <xf numFmtId="0" fontId="20" fillId="5" borderId="26" xfId="21" applyFont="1" applyFill="1" applyBorder="1"/>
    <xf numFmtId="0" fontId="20" fillId="5" borderId="27" xfId="21" applyFont="1" applyFill="1" applyBorder="1"/>
    <xf numFmtId="0" fontId="20" fillId="5" borderId="2" xfId="21" applyFont="1" applyFill="1" applyBorder="1"/>
    <xf numFmtId="1" fontId="19" fillId="2" borderId="4" xfId="0" applyNumberFormat="1" applyFont="1" applyFill="1" applyBorder="1" applyProtection="1">
      <protection hidden="1"/>
    </xf>
    <xf numFmtId="175" fontId="19" fillId="9" borderId="4" xfId="24" applyNumberFormat="1" applyFont="1" applyFill="1" applyBorder="1" applyProtection="1">
      <protection hidden="1"/>
    </xf>
    <xf numFmtId="175" fontId="20" fillId="0" borderId="0" xfId="0" applyNumberFormat="1" applyFont="1" applyProtection="1">
      <protection hidden="1"/>
    </xf>
    <xf numFmtId="0" fontId="25" fillId="9" borderId="1" xfId="0" applyFont="1" applyFill="1" applyBorder="1" applyProtection="1">
      <protection hidden="1"/>
    </xf>
    <xf numFmtId="0" fontId="19" fillId="0" borderId="8" xfId="21" applyFont="1" applyBorder="1" applyAlignment="1" applyProtection="1">
      <alignment vertical="center"/>
      <protection hidden="1"/>
    </xf>
    <xf numFmtId="0" fontId="19" fillId="0" borderId="1" xfId="0" applyFont="1" applyBorder="1" applyAlignment="1" applyProtection="1">
      <alignment vertical="center"/>
      <protection hidden="1"/>
    </xf>
    <xf numFmtId="0" fontId="19" fillId="2" borderId="4" xfId="0" applyFont="1" applyFill="1" applyBorder="1" applyAlignment="1" applyProtection="1">
      <alignment vertical="center"/>
      <protection hidden="1"/>
    </xf>
    <xf numFmtId="169" fontId="19" fillId="2" borderId="4" xfId="0" applyNumberFormat="1" applyFont="1" applyFill="1" applyBorder="1" applyAlignment="1" applyProtection="1">
      <alignment vertical="center"/>
      <protection hidden="1"/>
    </xf>
    <xf numFmtId="0" fontId="19" fillId="9" borderId="8" xfId="21" applyFont="1" applyFill="1" applyBorder="1" applyAlignment="1" applyProtection="1">
      <alignment vertical="center"/>
      <protection hidden="1"/>
    </xf>
    <xf numFmtId="0" fontId="19" fillId="9" borderId="1" xfId="0" applyFont="1" applyFill="1" applyBorder="1" applyAlignment="1" applyProtection="1">
      <alignment vertical="center"/>
      <protection hidden="1"/>
    </xf>
    <xf numFmtId="168" fontId="19" fillId="9" borderId="3" xfId="0" applyNumberFormat="1" applyFont="1" applyFill="1" applyBorder="1" applyAlignment="1" applyProtection="1">
      <alignment vertical="center"/>
      <protection hidden="1"/>
    </xf>
    <xf numFmtId="175" fontId="19" fillId="9" borderId="4" xfId="0" applyNumberFormat="1" applyFont="1" applyFill="1" applyBorder="1" applyAlignment="1" applyProtection="1">
      <alignment vertical="center"/>
      <protection hidden="1"/>
    </xf>
    <xf numFmtId="0" fontId="19" fillId="0" borderId="20" xfId="0" applyFont="1" applyBorder="1" applyAlignment="1" applyProtection="1">
      <alignment vertical="center"/>
      <protection hidden="1"/>
    </xf>
    <xf numFmtId="0" fontId="19" fillId="0" borderId="0" xfId="0" applyFont="1" applyAlignment="1" applyProtection="1">
      <alignment vertical="center"/>
      <protection hidden="1"/>
    </xf>
    <xf numFmtId="175" fontId="19" fillId="2" borderId="4" xfId="0" applyNumberFormat="1" applyFont="1" applyFill="1" applyBorder="1" applyAlignment="1" applyProtection="1">
      <alignment vertical="center"/>
      <protection hidden="1"/>
    </xf>
    <xf numFmtId="0" fontId="20" fillId="8" borderId="4" xfId="0" applyFont="1" applyFill="1" applyBorder="1" applyAlignment="1" applyProtection="1">
      <alignment vertical="center"/>
      <protection hidden="1"/>
    </xf>
    <xf numFmtId="0" fontId="19" fillId="0" borderId="22" xfId="21" applyFont="1" applyBorder="1" applyAlignment="1" applyProtection="1">
      <alignment vertical="center"/>
      <protection hidden="1"/>
    </xf>
    <xf numFmtId="0" fontId="19" fillId="0" borderId="23" xfId="21" applyFont="1" applyBorder="1" applyAlignment="1" applyProtection="1">
      <alignment vertical="center"/>
      <protection hidden="1"/>
    </xf>
    <xf numFmtId="175" fontId="19" fillId="0" borderId="32" xfId="24" applyNumberFormat="1" applyFont="1" applyBorder="1" applyAlignment="1" applyProtection="1">
      <alignment vertical="center"/>
      <protection hidden="1"/>
    </xf>
    <xf numFmtId="0" fontId="19" fillId="0" borderId="19" xfId="21" applyFont="1" applyBorder="1" applyAlignment="1" applyProtection="1">
      <alignment vertical="center"/>
      <protection hidden="1"/>
    </xf>
    <xf numFmtId="0" fontId="19" fillId="0" borderId="21" xfId="21" applyFont="1" applyBorder="1" applyAlignment="1" applyProtection="1">
      <alignment vertical="center"/>
      <protection hidden="1"/>
    </xf>
    <xf numFmtId="175" fontId="19" fillId="0" borderId="33" xfId="24" applyNumberFormat="1" applyFont="1" applyBorder="1" applyAlignment="1" applyProtection="1">
      <alignment vertical="center"/>
      <protection hidden="1"/>
    </xf>
    <xf numFmtId="0" fontId="19" fillId="0" borderId="19" xfId="0" applyFont="1" applyBorder="1" applyAlignment="1" applyProtection="1">
      <alignment vertical="center"/>
      <protection hidden="1"/>
    </xf>
    <xf numFmtId="0" fontId="19" fillId="0" borderId="21" xfId="0" applyFont="1" applyBorder="1" applyAlignment="1" applyProtection="1">
      <alignment vertical="center"/>
      <protection hidden="1"/>
    </xf>
    <xf numFmtId="0" fontId="19" fillId="2" borderId="20" xfId="21" applyFont="1" applyFill="1" applyBorder="1" applyAlignment="1" applyProtection="1">
      <alignment vertical="center"/>
      <protection hidden="1"/>
    </xf>
    <xf numFmtId="0" fontId="19" fillId="2" borderId="0" xfId="21" applyFont="1" applyFill="1" applyAlignment="1" applyProtection="1">
      <alignment vertical="center"/>
      <protection hidden="1"/>
    </xf>
    <xf numFmtId="175" fontId="19" fillId="2" borderId="7" xfId="0" applyNumberFormat="1" applyFont="1" applyFill="1" applyBorder="1" applyAlignment="1" applyProtection="1">
      <alignment vertical="center"/>
      <protection hidden="1"/>
    </xf>
    <xf numFmtId="0" fontId="19" fillId="0" borderId="20" xfId="21" applyFont="1" applyBorder="1" applyAlignment="1" applyProtection="1">
      <alignment vertical="center"/>
      <protection hidden="1"/>
    </xf>
    <xf numFmtId="0" fontId="19" fillId="0" borderId="0" xfId="21" applyFont="1" applyAlignment="1" applyProtection="1">
      <alignment vertical="center"/>
      <protection hidden="1"/>
    </xf>
    <xf numFmtId="175" fontId="19" fillId="0" borderId="7" xfId="0" applyNumberFormat="1" applyFont="1" applyBorder="1" applyAlignment="1" applyProtection="1">
      <alignment vertical="center"/>
      <protection hidden="1"/>
    </xf>
    <xf numFmtId="0" fontId="19" fillId="9" borderId="8" xfId="0" applyFont="1" applyFill="1" applyBorder="1" applyAlignment="1" applyProtection="1">
      <alignment vertical="center"/>
      <protection hidden="1"/>
    </xf>
    <xf numFmtId="2" fontId="19" fillId="2" borderId="4" xfId="24" applyNumberFormat="1" applyFont="1" applyFill="1" applyBorder="1" applyAlignment="1" applyProtection="1">
      <alignment horizontal="center" vertical="center"/>
      <protection hidden="1"/>
    </xf>
    <xf numFmtId="169" fontId="19" fillId="2" borderId="4" xfId="0" applyNumberFormat="1" applyFont="1" applyFill="1" applyBorder="1" applyAlignment="1" applyProtection="1">
      <alignment horizontal="center" vertical="center"/>
      <protection hidden="1"/>
    </xf>
    <xf numFmtId="0" fontId="20" fillId="8" borderId="4" xfId="0" applyFont="1" applyFill="1" applyBorder="1" applyAlignment="1" applyProtection="1">
      <alignment horizontal="center" vertical="center"/>
      <protection hidden="1"/>
    </xf>
    <xf numFmtId="165" fontId="19" fillId="0" borderId="0" xfId="0" applyNumberFormat="1" applyFont="1" applyProtection="1">
      <protection hidden="1"/>
    </xf>
    <xf numFmtId="175" fontId="19" fillId="9" borderId="4" xfId="0" applyNumberFormat="1" applyFont="1" applyFill="1" applyBorder="1" applyAlignment="1" applyProtection="1">
      <alignment horizontal="center" vertical="center"/>
      <protection hidden="1"/>
    </xf>
    <xf numFmtId="175" fontId="19" fillId="9" borderId="4" xfId="0" applyNumberFormat="1" applyFont="1" applyFill="1" applyBorder="1" applyAlignment="1" applyProtection="1">
      <alignment horizontal="center"/>
      <protection hidden="1"/>
    </xf>
    <xf numFmtId="0" fontId="20" fillId="2" borderId="0" xfId="21" applyFont="1" applyFill="1" applyProtection="1">
      <protection hidden="1"/>
    </xf>
    <xf numFmtId="0" fontId="20" fillId="0" borderId="26" xfId="21" applyFont="1" applyBorder="1"/>
    <xf numFmtId="0" fontId="20" fillId="0" borderId="27" xfId="21" applyFont="1" applyBorder="1"/>
    <xf numFmtId="0" fontId="20" fillId="0" borderId="2" xfId="21" applyFont="1" applyBorder="1"/>
    <xf numFmtId="0" fontId="15" fillId="5" borderId="31" xfId="0" applyFont="1" applyFill="1" applyBorder="1"/>
    <xf numFmtId="175" fontId="19" fillId="5" borderId="0" xfId="14" applyNumberFormat="1" applyFont="1" applyFill="1" applyBorder="1" applyAlignment="1">
      <alignment horizontal="center" vertical="center" wrapText="1"/>
    </xf>
    <xf numFmtId="175" fontId="19" fillId="9" borderId="0" xfId="14" applyNumberFormat="1" applyFont="1" applyFill="1" applyBorder="1" applyAlignment="1">
      <alignment horizontal="center" vertical="center" wrapText="1"/>
    </xf>
    <xf numFmtId="175" fontId="19" fillId="9" borderId="0" xfId="14" applyNumberFormat="1" applyFont="1" applyFill="1" applyBorder="1" applyAlignment="1">
      <alignment horizontal="center"/>
    </xf>
    <xf numFmtId="175" fontId="19" fillId="5" borderId="30" xfId="14" applyNumberFormat="1" applyFont="1" applyFill="1" applyBorder="1" applyAlignment="1">
      <alignment horizontal="center"/>
    </xf>
    <xf numFmtId="175" fontId="19" fillId="5" borderId="0" xfId="14" applyNumberFormat="1" applyFont="1" applyFill="1" applyBorder="1" applyAlignment="1">
      <alignment horizontal="center"/>
    </xf>
    <xf numFmtId="175" fontId="19" fillId="9" borderId="36" xfId="14" applyNumberFormat="1" applyFont="1" applyFill="1" applyBorder="1" applyAlignment="1">
      <alignment horizontal="center"/>
    </xf>
    <xf numFmtId="175" fontId="15" fillId="5" borderId="28" xfId="0" applyNumberFormat="1" applyFont="1" applyFill="1" applyBorder="1" applyAlignment="1">
      <alignment horizontal="center"/>
    </xf>
    <xf numFmtId="0" fontId="15" fillId="6" borderId="31" xfId="0" applyFont="1" applyFill="1" applyBorder="1"/>
    <xf numFmtId="0" fontId="15" fillId="6" borderId="29" xfId="0" applyFont="1" applyFill="1" applyBorder="1"/>
    <xf numFmtId="0" fontId="15" fillId="6" borderId="5" xfId="0" applyFont="1" applyFill="1" applyBorder="1" applyAlignment="1">
      <alignment horizontal="center" wrapText="1"/>
    </xf>
    <xf numFmtId="167" fontId="19" fillId="7" borderId="29" xfId="14" applyFont="1" applyFill="1" applyBorder="1" applyAlignment="1"/>
    <xf numFmtId="0" fontId="15" fillId="7" borderId="29" xfId="0" applyFont="1" applyFill="1" applyBorder="1"/>
    <xf numFmtId="0" fontId="19" fillId="0" borderId="0" xfId="0" applyFont="1"/>
    <xf numFmtId="0" fontId="19" fillId="5" borderId="35" xfId="0" applyFont="1" applyFill="1" applyBorder="1"/>
    <xf numFmtId="0" fontId="19" fillId="5" borderId="0" xfId="0" applyFont="1" applyFill="1"/>
    <xf numFmtId="0" fontId="17" fillId="0" borderId="0" xfId="0" applyFont="1"/>
    <xf numFmtId="175" fontId="19" fillId="5" borderId="30" xfId="0" applyNumberFormat="1" applyFont="1" applyFill="1" applyBorder="1" applyAlignment="1">
      <alignment horizontal="center"/>
    </xf>
    <xf numFmtId="0" fontId="19" fillId="6" borderId="0" xfId="0" applyFont="1" applyFill="1" applyAlignment="1">
      <alignment vertical="center" wrapText="1"/>
    </xf>
    <xf numFmtId="0" fontId="19" fillId="6" borderId="0" xfId="0" applyFont="1" applyFill="1"/>
    <xf numFmtId="0" fontId="19" fillId="6" borderId="28" xfId="0" applyFont="1" applyFill="1" applyBorder="1"/>
    <xf numFmtId="0" fontId="19" fillId="6" borderId="35" xfId="0" applyFont="1" applyFill="1" applyBorder="1"/>
    <xf numFmtId="167" fontId="19" fillId="6" borderId="29" xfId="14" applyFont="1" applyFill="1" applyBorder="1" applyAlignment="1">
      <alignment horizontal="left"/>
    </xf>
    <xf numFmtId="174" fontId="19" fillId="6" borderId="0" xfId="0" applyNumberFormat="1" applyFont="1" applyFill="1"/>
    <xf numFmtId="0" fontId="19" fillId="6" borderId="29" xfId="0" applyFont="1" applyFill="1" applyBorder="1"/>
    <xf numFmtId="167" fontId="19" fillId="6" borderId="0" xfId="0" applyNumberFormat="1" applyFont="1" applyFill="1"/>
    <xf numFmtId="167" fontId="19" fillId="7" borderId="0" xfId="0" applyNumberFormat="1" applyFont="1" applyFill="1"/>
    <xf numFmtId="174" fontId="19" fillId="7" borderId="0" xfId="0" applyNumberFormat="1" applyFont="1" applyFill="1"/>
    <xf numFmtId="2" fontId="19" fillId="6" borderId="30" xfId="0" applyNumberFormat="1" applyFont="1" applyFill="1" applyBorder="1"/>
    <xf numFmtId="170" fontId="19" fillId="5" borderId="0" xfId="14" applyNumberFormat="1" applyFont="1" applyFill="1" applyBorder="1" applyAlignment="1">
      <alignment horizontal="right" vertical="center" wrapText="1"/>
    </xf>
    <xf numFmtId="0" fontId="15" fillId="5" borderId="22" xfId="0" applyFont="1" applyFill="1" applyBorder="1"/>
    <xf numFmtId="0" fontId="15" fillId="5" borderId="23" xfId="0" applyFont="1" applyFill="1" applyBorder="1" applyAlignment="1">
      <alignment horizontal="center" wrapText="1"/>
    </xf>
    <xf numFmtId="0" fontId="15" fillId="5" borderId="40" xfId="0" applyFont="1" applyFill="1" applyBorder="1" applyAlignment="1">
      <alignment horizontal="center" wrapText="1"/>
    </xf>
    <xf numFmtId="167" fontId="19" fillId="9" borderId="20" xfId="14" applyFont="1" applyFill="1" applyBorder="1" applyAlignment="1"/>
    <xf numFmtId="0" fontId="15" fillId="9" borderId="0" xfId="0" applyFont="1" applyFill="1"/>
    <xf numFmtId="0" fontId="15" fillId="9" borderId="27" xfId="0" applyFont="1" applyFill="1" applyBorder="1"/>
    <xf numFmtId="167" fontId="19" fillId="5" borderId="20" xfId="14" applyFont="1" applyFill="1" applyBorder="1" applyAlignment="1"/>
    <xf numFmtId="1" fontId="19" fillId="5" borderId="27" xfId="14" applyNumberFormat="1" applyFont="1" applyFill="1" applyBorder="1" applyAlignment="1">
      <alignment horizontal="right" vertical="center" wrapText="1"/>
    </xf>
    <xf numFmtId="175" fontId="19" fillId="5" borderId="0" xfId="0" applyNumberFormat="1" applyFont="1" applyFill="1" applyAlignment="1">
      <alignment horizontal="center"/>
    </xf>
    <xf numFmtId="175" fontId="19" fillId="5" borderId="27" xfId="0" applyNumberFormat="1" applyFont="1" applyFill="1" applyBorder="1" applyAlignment="1">
      <alignment horizontal="center"/>
    </xf>
    <xf numFmtId="175" fontId="19" fillId="5" borderId="44" xfId="0" applyNumberFormat="1" applyFont="1" applyFill="1" applyBorder="1" applyAlignment="1">
      <alignment horizontal="center"/>
    </xf>
    <xf numFmtId="0" fontId="15" fillId="5" borderId="20" xfId="0" applyFont="1" applyFill="1" applyBorder="1"/>
    <xf numFmtId="175" fontId="19" fillId="5" borderId="27" xfId="14" applyNumberFormat="1" applyFont="1" applyFill="1" applyBorder="1" applyAlignment="1">
      <alignment horizontal="center" vertical="center" wrapText="1"/>
    </xf>
    <xf numFmtId="175" fontId="19" fillId="9" borderId="27" xfId="14" applyNumberFormat="1" applyFont="1" applyFill="1" applyBorder="1" applyAlignment="1">
      <alignment horizontal="center" vertical="center" wrapText="1"/>
    </xf>
    <xf numFmtId="174" fontId="19" fillId="5" borderId="20" xfId="14" applyNumberFormat="1" applyFont="1" applyFill="1" applyBorder="1" applyAlignment="1"/>
    <xf numFmtId="175" fontId="19" fillId="5" borderId="27" xfId="14" applyNumberFormat="1" applyFont="1" applyFill="1" applyBorder="1" applyAlignment="1">
      <alignment horizontal="center"/>
    </xf>
    <xf numFmtId="174" fontId="19" fillId="5" borderId="20" xfId="14" applyNumberFormat="1" applyFont="1" applyFill="1" applyBorder="1" applyAlignment="1">
      <alignment horizontal="left" wrapText="1"/>
    </xf>
    <xf numFmtId="174" fontId="19" fillId="5" borderId="20" xfId="14" applyNumberFormat="1" applyFont="1" applyFill="1" applyBorder="1" applyAlignment="1">
      <alignment wrapText="1"/>
    </xf>
    <xf numFmtId="0" fontId="15" fillId="9" borderId="20" xfId="0" applyFont="1" applyFill="1" applyBorder="1"/>
    <xf numFmtId="175" fontId="19" fillId="9" borderId="27" xfId="14" applyNumberFormat="1" applyFont="1" applyFill="1" applyBorder="1" applyAlignment="1">
      <alignment horizontal="center"/>
    </xf>
    <xf numFmtId="175" fontId="19" fillId="5" borderId="44" xfId="14" applyNumberFormat="1" applyFont="1" applyFill="1" applyBorder="1" applyAlignment="1">
      <alignment horizontal="center"/>
    </xf>
    <xf numFmtId="175" fontId="19" fillId="9" borderId="45" xfId="14" applyNumberFormat="1" applyFont="1" applyFill="1" applyBorder="1" applyAlignment="1">
      <alignment horizontal="center"/>
    </xf>
    <xf numFmtId="0" fontId="15" fillId="5" borderId="46" xfId="0" applyFont="1" applyFill="1" applyBorder="1"/>
    <xf numFmtId="175" fontId="15" fillId="5" borderId="47" xfId="0" applyNumberFormat="1" applyFont="1" applyFill="1" applyBorder="1" applyAlignment="1">
      <alignment horizontal="center"/>
    </xf>
    <xf numFmtId="175" fontId="15" fillId="5" borderId="0" xfId="0" applyNumberFormat="1" applyFont="1" applyFill="1" applyAlignment="1">
      <alignment horizontal="center"/>
    </xf>
    <xf numFmtId="175" fontId="15" fillId="5" borderId="27" xfId="0" applyNumberFormat="1" applyFont="1" applyFill="1" applyBorder="1" applyAlignment="1">
      <alignment horizontal="center"/>
    </xf>
    <xf numFmtId="0" fontId="15" fillId="5" borderId="6" xfId="0" applyFont="1" applyFill="1" applyBorder="1"/>
    <xf numFmtId="172" fontId="15" fillId="5" borderId="5" xfId="0" applyNumberFormat="1" applyFont="1" applyFill="1" applyBorder="1"/>
    <xf numFmtId="172" fontId="15" fillId="5" borderId="37" xfId="0" applyNumberFormat="1" applyFont="1" applyFill="1" applyBorder="1"/>
    <xf numFmtId="172" fontId="15" fillId="5" borderId="41" xfId="0" applyNumberFormat="1" applyFont="1" applyFill="1" applyBorder="1"/>
    <xf numFmtId="44" fontId="19" fillId="6" borderId="34" xfId="0" applyNumberFormat="1" applyFont="1" applyFill="1" applyBorder="1"/>
    <xf numFmtId="0" fontId="20" fillId="5" borderId="8"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20" fillId="5" borderId="3" xfId="0" applyFont="1" applyFill="1" applyBorder="1" applyAlignment="1">
      <alignment horizontal="left" vertical="center" wrapText="1"/>
    </xf>
    <xf numFmtId="0" fontId="19" fillId="5" borderId="0" xfId="21" applyFont="1" applyFill="1" applyAlignment="1" applyProtection="1">
      <alignment horizontal="center" wrapText="1"/>
      <protection hidden="1"/>
    </xf>
    <xf numFmtId="0" fontId="19" fillId="5" borderId="0" xfId="0" applyFont="1" applyFill="1" applyAlignment="1" applyProtection="1">
      <alignment horizontal="center" wrapText="1"/>
      <protection hidden="1"/>
    </xf>
    <xf numFmtId="0" fontId="19" fillId="0" borderId="9" xfId="53" applyFont="1" applyBorder="1" applyAlignment="1">
      <alignment horizontal="center" vertical="center" textRotation="90" wrapText="1"/>
    </xf>
    <xf numFmtId="0" fontId="19" fillId="0" borderId="7" xfId="53" applyFont="1" applyBorder="1" applyAlignment="1">
      <alignment horizontal="center" vertical="center" textRotation="90" wrapText="1"/>
    </xf>
    <xf numFmtId="0" fontId="19" fillId="0" borderId="38" xfId="53" applyFont="1" applyBorder="1" applyAlignment="1">
      <alignment horizontal="center" vertical="center" textRotation="90" wrapText="1"/>
    </xf>
    <xf numFmtId="0" fontId="19" fillId="0" borderId="8" xfId="53" applyFont="1" applyBorder="1" applyAlignment="1">
      <alignment horizontal="center" vertical="center"/>
    </xf>
    <xf numFmtId="0" fontId="19" fillId="0" borderId="1" xfId="53" applyFont="1" applyBorder="1" applyAlignment="1">
      <alignment horizontal="center" vertical="center"/>
    </xf>
    <xf numFmtId="0" fontId="19" fillId="0" borderId="3" xfId="53" applyFont="1" applyBorder="1" applyAlignment="1">
      <alignment horizontal="center" vertical="center"/>
    </xf>
    <xf numFmtId="0" fontId="19" fillId="0" borderId="8" xfId="53" applyFont="1" applyBorder="1" applyAlignment="1">
      <alignment vertical="center" wrapText="1"/>
    </xf>
    <xf numFmtId="0" fontId="19" fillId="0" borderId="3" xfId="53" applyFont="1" applyBorder="1" applyAlignment="1">
      <alignment vertical="center" wrapText="1"/>
    </xf>
    <xf numFmtId="0" fontId="19" fillId="0" borderId="6" xfId="53" applyFont="1" applyBorder="1" applyAlignment="1">
      <alignment horizontal="center" vertical="center"/>
    </xf>
    <xf numFmtId="0" fontId="19" fillId="0" borderId="5" xfId="53" applyFont="1" applyBorder="1" applyAlignment="1">
      <alignment horizontal="center" vertical="center"/>
    </xf>
    <xf numFmtId="0" fontId="19" fillId="0" borderId="2" xfId="53" applyFont="1" applyBorder="1" applyAlignment="1">
      <alignment horizontal="center" vertical="center"/>
    </xf>
    <xf numFmtId="0" fontId="1" fillId="5" borderId="24" xfId="0" applyFont="1" applyFill="1" applyBorder="1" applyAlignment="1" applyProtection="1">
      <alignment horizontal="center" vertical="center"/>
      <protection hidden="1"/>
    </xf>
    <xf numFmtId="0" fontId="1" fillId="5" borderId="25" xfId="0" applyFont="1" applyFill="1" applyBorder="1" applyAlignment="1" applyProtection="1">
      <alignment horizontal="center" vertical="center"/>
      <protection hidden="1"/>
    </xf>
    <xf numFmtId="0" fontId="1" fillId="5" borderId="26" xfId="0" applyFont="1" applyFill="1" applyBorder="1" applyAlignment="1" applyProtection="1">
      <alignment horizontal="center" vertical="center"/>
      <protection hidden="1"/>
    </xf>
    <xf numFmtId="0" fontId="1" fillId="5" borderId="20" xfId="0" applyFont="1" applyFill="1" applyBorder="1" applyAlignment="1" applyProtection="1">
      <alignment horizontal="center" vertical="center"/>
      <protection hidden="1"/>
    </xf>
    <xf numFmtId="0" fontId="1" fillId="5" borderId="0" xfId="0" applyFont="1" applyFill="1" applyAlignment="1" applyProtection="1">
      <alignment horizontal="center" vertical="center"/>
      <protection hidden="1"/>
    </xf>
    <xf numFmtId="0" fontId="1" fillId="5" borderId="27" xfId="0" applyFont="1" applyFill="1" applyBorder="1" applyAlignment="1" applyProtection="1">
      <alignment horizontal="center" vertical="center"/>
      <protection hidden="1"/>
    </xf>
    <xf numFmtId="0" fontId="1" fillId="5" borderId="6" xfId="0" applyFont="1" applyFill="1" applyBorder="1" applyAlignment="1" applyProtection="1">
      <alignment horizontal="center" vertical="center"/>
      <protection hidden="1"/>
    </xf>
    <xf numFmtId="0" fontId="1" fillId="5" borderId="5" xfId="0" applyFont="1" applyFill="1" applyBorder="1" applyAlignment="1" applyProtection="1">
      <alignment horizontal="center" vertical="center"/>
      <protection hidden="1"/>
    </xf>
    <xf numFmtId="0" fontId="1" fillId="5" borderId="2" xfId="0" applyFont="1" applyFill="1" applyBorder="1" applyAlignment="1" applyProtection="1">
      <alignment horizontal="center" vertical="center"/>
      <protection hidden="1"/>
    </xf>
    <xf numFmtId="0" fontId="23" fillId="2" borderId="22" xfId="0" applyFont="1" applyFill="1" applyBorder="1" applyAlignment="1">
      <alignment wrapText="1"/>
    </xf>
    <xf numFmtId="0" fontId="23" fillId="2" borderId="23" xfId="0" applyFont="1" applyFill="1" applyBorder="1" applyAlignment="1">
      <alignment wrapText="1"/>
    </xf>
    <xf numFmtId="0" fontId="23" fillId="2" borderId="40" xfId="0" applyFont="1" applyFill="1" applyBorder="1" applyAlignment="1">
      <alignment wrapText="1"/>
    </xf>
    <xf numFmtId="0" fontId="23" fillId="2" borderId="42" xfId="0" applyFont="1" applyFill="1" applyBorder="1" applyAlignment="1">
      <alignment wrapText="1"/>
    </xf>
    <xf numFmtId="0" fontId="23" fillId="2" borderId="35" xfId="0" applyFont="1" applyFill="1" applyBorder="1" applyAlignment="1">
      <alignment wrapText="1"/>
    </xf>
    <xf numFmtId="0" fontId="23" fillId="2" borderId="43" xfId="0" applyFont="1" applyFill="1" applyBorder="1" applyAlignment="1">
      <alignment wrapText="1"/>
    </xf>
    <xf numFmtId="0" fontId="22" fillId="0" borderId="0" xfId="35" applyFont="1" applyAlignment="1">
      <alignment horizontal="center"/>
    </xf>
    <xf numFmtId="0" fontId="21" fillId="8" borderId="8" xfId="21" applyFont="1" applyFill="1" applyBorder="1" applyAlignment="1" applyProtection="1">
      <alignment horizontal="left" wrapText="1"/>
      <protection hidden="1"/>
    </xf>
    <xf numFmtId="0" fontId="24" fillId="8" borderId="1" xfId="21" applyFont="1" applyFill="1" applyBorder="1" applyAlignment="1">
      <alignment wrapText="1"/>
    </xf>
    <xf numFmtId="0" fontId="21" fillId="8" borderId="1" xfId="21" applyFont="1" applyFill="1" applyBorder="1" applyAlignment="1" applyProtection="1">
      <alignment wrapText="1"/>
      <protection hidden="1"/>
    </xf>
    <xf numFmtId="0" fontId="21" fillId="8" borderId="8" xfId="0" applyFont="1" applyFill="1" applyBorder="1" applyAlignment="1" applyProtection="1">
      <alignment horizontal="left" wrapText="1"/>
      <protection hidden="1"/>
    </xf>
    <xf numFmtId="0" fontId="24" fillId="8" borderId="1" xfId="0" applyFont="1" applyFill="1" applyBorder="1" applyAlignment="1">
      <alignment horizontal="left" wrapText="1"/>
    </xf>
    <xf numFmtId="0" fontId="24" fillId="8" borderId="3" xfId="0" applyFont="1" applyFill="1" applyBorder="1" applyAlignment="1">
      <alignment horizontal="left" wrapText="1"/>
    </xf>
    <xf numFmtId="0" fontId="19" fillId="9" borderId="8" xfId="0" applyFont="1" applyFill="1" applyBorder="1" applyAlignment="1" applyProtection="1">
      <alignment horizontal="left" wrapText="1"/>
      <protection hidden="1"/>
    </xf>
    <xf numFmtId="0" fontId="20" fillId="9" borderId="1" xfId="0" applyFont="1" applyFill="1" applyBorder="1" applyAlignment="1">
      <alignment horizontal="left" wrapText="1"/>
    </xf>
    <xf numFmtId="0" fontId="21" fillId="8" borderId="8" xfId="21" applyFont="1" applyFill="1" applyBorder="1" applyAlignment="1" applyProtection="1">
      <alignment horizontal="left" wrapText="1" readingOrder="1"/>
      <protection hidden="1"/>
    </xf>
    <xf numFmtId="0" fontId="21" fillId="8" borderId="1" xfId="21" applyFont="1" applyFill="1" applyBorder="1" applyAlignment="1" applyProtection="1">
      <alignment horizontal="left" wrapText="1" readingOrder="1"/>
      <protection hidden="1"/>
    </xf>
    <xf numFmtId="0" fontId="21" fillId="8" borderId="3" xfId="21" applyFont="1" applyFill="1" applyBorder="1" applyAlignment="1" applyProtection="1">
      <alignment horizontal="left" wrapText="1" readingOrder="1"/>
      <protection hidden="1"/>
    </xf>
    <xf numFmtId="0" fontId="19" fillId="9" borderId="8" xfId="21" applyFont="1" applyFill="1" applyBorder="1" applyAlignment="1" applyProtection="1">
      <alignment horizontal="left" wrapText="1"/>
      <protection hidden="1"/>
    </xf>
    <xf numFmtId="0" fontId="19" fillId="9" borderId="1" xfId="21" applyFont="1" applyFill="1" applyBorder="1" applyAlignment="1" applyProtection="1">
      <alignment horizontal="left" wrapText="1"/>
      <protection hidden="1"/>
    </xf>
    <xf numFmtId="0" fontId="19" fillId="9" borderId="3" xfId="21" applyFont="1" applyFill="1" applyBorder="1" applyAlignment="1" applyProtection="1">
      <alignment horizontal="left" wrapText="1"/>
      <protection hidden="1"/>
    </xf>
    <xf numFmtId="165" fontId="19" fillId="9" borderId="8" xfId="21" applyNumberFormat="1" applyFont="1" applyFill="1" applyBorder="1" applyAlignment="1" applyProtection="1">
      <alignment horizontal="left" wrapText="1"/>
      <protection hidden="1"/>
    </xf>
    <xf numFmtId="165" fontId="19" fillId="9" borderId="1" xfId="21" applyNumberFormat="1" applyFont="1" applyFill="1" applyBorder="1" applyAlignment="1" applyProtection="1">
      <alignment horizontal="left" wrapText="1"/>
      <protection hidden="1"/>
    </xf>
    <xf numFmtId="165" fontId="19" fillId="9" borderId="3" xfId="21" applyNumberFormat="1" applyFont="1" applyFill="1" applyBorder="1" applyAlignment="1" applyProtection="1">
      <alignment horizontal="left" wrapText="1"/>
      <protection hidden="1"/>
    </xf>
    <xf numFmtId="0" fontId="20" fillId="9" borderId="1" xfId="21" applyFont="1" applyFill="1" applyBorder="1" applyAlignment="1">
      <alignment horizontal="left" wrapText="1"/>
    </xf>
    <xf numFmtId="0" fontId="20" fillId="9" borderId="3" xfId="21" applyFont="1" applyFill="1" applyBorder="1" applyAlignment="1">
      <alignment horizontal="left" wrapText="1"/>
    </xf>
    <xf numFmtId="0" fontId="20" fillId="5" borderId="24" xfId="0" applyFont="1" applyFill="1" applyBorder="1" applyAlignment="1" applyProtection="1">
      <alignment horizontal="center" vertical="center"/>
      <protection hidden="1"/>
    </xf>
    <xf numFmtId="0" fontId="20" fillId="5" borderId="25" xfId="0" applyFont="1" applyFill="1" applyBorder="1" applyAlignment="1" applyProtection="1">
      <alignment horizontal="center" vertical="center"/>
      <protection hidden="1"/>
    </xf>
    <xf numFmtId="0" fontId="20" fillId="5" borderId="26" xfId="0" applyFont="1" applyFill="1" applyBorder="1" applyAlignment="1" applyProtection="1">
      <alignment horizontal="center" vertical="center"/>
      <protection hidden="1"/>
    </xf>
    <xf numFmtId="0" fontId="20" fillId="5" borderId="20" xfId="0" applyFont="1" applyFill="1" applyBorder="1" applyAlignment="1" applyProtection="1">
      <alignment horizontal="center" vertical="center"/>
      <protection hidden="1"/>
    </xf>
    <xf numFmtId="0" fontId="20" fillId="5" borderId="0" xfId="0" applyFont="1" applyFill="1" applyAlignment="1" applyProtection="1">
      <alignment horizontal="center" vertical="center"/>
      <protection hidden="1"/>
    </xf>
    <xf numFmtId="0" fontId="20" fillId="5" borderId="27" xfId="0" applyFont="1" applyFill="1" applyBorder="1" applyAlignment="1" applyProtection="1">
      <alignment horizontal="center" vertical="center"/>
      <protection hidden="1"/>
    </xf>
    <xf numFmtId="0" fontId="20" fillId="5" borderId="6" xfId="0" applyFont="1" applyFill="1" applyBorder="1" applyAlignment="1" applyProtection="1">
      <alignment horizontal="center" vertical="center"/>
      <protection hidden="1"/>
    </xf>
    <xf numFmtId="0" fontId="20" fillId="5" borderId="5" xfId="0" applyFont="1" applyFill="1" applyBorder="1" applyAlignment="1" applyProtection="1">
      <alignment horizontal="center" vertical="center"/>
      <protection hidden="1"/>
    </xf>
    <xf numFmtId="0" fontId="20" fillId="5" borderId="2" xfId="0" applyFont="1" applyFill="1" applyBorder="1" applyAlignment="1" applyProtection="1">
      <alignment horizontal="center" vertical="center"/>
      <protection hidden="1"/>
    </xf>
    <xf numFmtId="0" fontId="21" fillId="8" borderId="8" xfId="21" applyFont="1" applyFill="1" applyBorder="1" applyAlignment="1" applyProtection="1">
      <alignment vertical="center" wrapText="1" readingOrder="1"/>
      <protection hidden="1"/>
    </xf>
    <xf numFmtId="0" fontId="21" fillId="8" borderId="1" xfId="21" applyFont="1" applyFill="1" applyBorder="1" applyAlignment="1" applyProtection="1">
      <alignment vertical="center" wrapText="1" readingOrder="1"/>
      <protection hidden="1"/>
    </xf>
    <xf numFmtId="0" fontId="21" fillId="8" borderId="3" xfId="21" applyFont="1" applyFill="1" applyBorder="1" applyAlignment="1" applyProtection="1">
      <alignment vertical="center" wrapText="1" readingOrder="1"/>
      <protection hidden="1"/>
    </xf>
    <xf numFmtId="0" fontId="19" fillId="9" borderId="8" xfId="21" applyFont="1" applyFill="1" applyBorder="1" applyAlignment="1" applyProtection="1">
      <alignment vertical="center" wrapText="1"/>
      <protection hidden="1"/>
    </xf>
    <xf numFmtId="0" fontId="19" fillId="9" borderId="1" xfId="21" applyFont="1" applyFill="1" applyBorder="1" applyAlignment="1" applyProtection="1">
      <alignment vertical="center" wrapText="1"/>
      <protection hidden="1"/>
    </xf>
    <xf numFmtId="0" fontId="19" fillId="9" borderId="3" xfId="21" applyFont="1" applyFill="1" applyBorder="1" applyAlignment="1" applyProtection="1">
      <alignment vertical="center" wrapText="1"/>
      <protection hidden="1"/>
    </xf>
    <xf numFmtId="165" fontId="19" fillId="9" borderId="8" xfId="21" applyNumberFormat="1" applyFont="1" applyFill="1" applyBorder="1" applyAlignment="1" applyProtection="1">
      <alignment vertical="center" wrapText="1"/>
      <protection hidden="1"/>
    </xf>
    <xf numFmtId="165" fontId="19" fillId="9" borderId="1" xfId="21" applyNumberFormat="1" applyFont="1" applyFill="1" applyBorder="1" applyAlignment="1" applyProtection="1">
      <alignment vertical="center" wrapText="1"/>
      <protection hidden="1"/>
    </xf>
    <xf numFmtId="165" fontId="19" fillId="9" borderId="3" xfId="21" applyNumberFormat="1" applyFont="1" applyFill="1" applyBorder="1" applyAlignment="1" applyProtection="1">
      <alignment vertical="center" wrapText="1"/>
      <protection hidden="1"/>
    </xf>
    <xf numFmtId="0" fontId="20" fillId="9" borderId="1" xfId="21" applyFont="1" applyFill="1" applyBorder="1" applyAlignment="1">
      <alignment vertical="center" wrapText="1"/>
    </xf>
    <xf numFmtId="0" fontId="20" fillId="9" borderId="3" xfId="21" applyFont="1" applyFill="1" applyBorder="1" applyAlignment="1">
      <alignment vertical="center" wrapText="1"/>
    </xf>
    <xf numFmtId="176" fontId="20" fillId="5" borderId="0" xfId="21" applyNumberFormat="1" applyFont="1" applyFill="1" applyAlignment="1">
      <alignment horizontal="center"/>
    </xf>
    <xf numFmtId="0" fontId="20" fillId="0" borderId="14" xfId="0" applyFont="1" applyBorder="1"/>
    <xf numFmtId="2" fontId="20" fillId="0" borderId="14" xfId="0" applyNumberFormat="1" applyFont="1" applyBorder="1"/>
    <xf numFmtId="0" fontId="19" fillId="5" borderId="22" xfId="21" applyFont="1" applyFill="1" applyBorder="1" applyAlignment="1" applyProtection="1">
      <alignment horizontal="left"/>
      <protection hidden="1"/>
    </xf>
    <xf numFmtId="0" fontId="19" fillId="5" borderId="23" xfId="21" applyFont="1" applyFill="1" applyBorder="1" applyAlignment="1" applyProtection="1">
      <alignment horizontal="left"/>
      <protection hidden="1"/>
    </xf>
    <xf numFmtId="175" fontId="19" fillId="5" borderId="32" xfId="24" applyNumberFormat="1" applyFont="1" applyFill="1" applyBorder="1" applyAlignment="1" applyProtection="1">
      <alignment horizontal="center" vertical="center"/>
      <protection hidden="1"/>
    </xf>
    <xf numFmtId="0" fontId="19" fillId="5" borderId="19" xfId="21" applyFont="1" applyFill="1" applyBorder="1" applyAlignment="1" applyProtection="1">
      <alignment horizontal="left"/>
      <protection hidden="1"/>
    </xf>
    <xf numFmtId="0" fontId="19" fillId="5" borderId="21" xfId="21" applyFont="1" applyFill="1" applyBorder="1" applyAlignment="1" applyProtection="1">
      <alignment horizontal="left"/>
      <protection hidden="1"/>
    </xf>
    <xf numFmtId="175" fontId="19" fillId="5" borderId="33" xfId="24" applyNumberFormat="1" applyFont="1" applyFill="1" applyBorder="1" applyAlignment="1" applyProtection="1">
      <alignment horizontal="center" vertical="center"/>
      <protection hidden="1"/>
    </xf>
    <xf numFmtId="0" fontId="19" fillId="5" borderId="19" xfId="0" applyFont="1" applyFill="1" applyBorder="1" applyAlignment="1" applyProtection="1">
      <alignment horizontal="left"/>
      <protection hidden="1"/>
    </xf>
    <xf numFmtId="0" fontId="19" fillId="5" borderId="21" xfId="0" applyFont="1" applyFill="1" applyBorder="1" applyAlignment="1" applyProtection="1">
      <alignment horizontal="left"/>
      <protection hidden="1"/>
    </xf>
  </cellXfs>
  <cellStyles count="96">
    <cellStyle name="Comma 2" xfId="1" xr:uid="{00000000-0005-0000-0000-000000000000}"/>
    <cellStyle name="Comma 2 2" xfId="2" xr:uid="{00000000-0005-0000-0000-000001000000}"/>
    <cellStyle name="Comma 2 3" xfId="3" xr:uid="{00000000-0005-0000-0000-000002000000}"/>
    <cellStyle name="Comma 3" xfId="4" xr:uid="{00000000-0005-0000-0000-000003000000}"/>
    <cellStyle name="Comma 3 2" xfId="5" xr:uid="{00000000-0005-0000-0000-000004000000}"/>
    <cellStyle name="Comma 3 3" xfId="6" xr:uid="{00000000-0005-0000-0000-000005000000}"/>
    <cellStyle name="Comma 3 3 2" xfId="7" xr:uid="{00000000-0005-0000-0000-000006000000}"/>
    <cellStyle name="Comma 4" xfId="8" xr:uid="{00000000-0005-0000-0000-000007000000}"/>
    <cellStyle name="Comma 4 2" xfId="9" xr:uid="{00000000-0005-0000-0000-000008000000}"/>
    <cellStyle name="Comma 5" xfId="10" xr:uid="{00000000-0005-0000-0000-000009000000}"/>
    <cellStyle name="Comma 5 2" xfId="11" xr:uid="{00000000-0005-0000-0000-00000A000000}"/>
    <cellStyle name="Comma 5 3" xfId="12" xr:uid="{00000000-0005-0000-0000-00000B000000}"/>
    <cellStyle name="Comma 5 3 2" xfId="13" xr:uid="{00000000-0005-0000-0000-00000C000000}"/>
    <cellStyle name="Comma 6" xfId="14" xr:uid="{00000000-0005-0000-0000-00000D000000}"/>
    <cellStyle name="Comma 6 2" xfId="15" xr:uid="{00000000-0005-0000-0000-00000E000000}"/>
    <cellStyle name="Comma 7" xfId="16" xr:uid="{00000000-0005-0000-0000-00000F000000}"/>
    <cellStyle name="Currency 2" xfId="17" xr:uid="{00000000-0005-0000-0000-000010000000}"/>
    <cellStyle name="Currency 3" xfId="18" xr:uid="{00000000-0005-0000-0000-000011000000}"/>
    <cellStyle name="Hyperlink 2 2" xfId="19" xr:uid="{00000000-0005-0000-0000-000012000000}"/>
    <cellStyle name="Hyperlink 3 2" xfId="20" xr:uid="{00000000-0005-0000-0000-000013000000}"/>
    <cellStyle name="Normal" xfId="0" builtinId="0"/>
    <cellStyle name="Normal 2 2" xfId="21" xr:uid="{00000000-0005-0000-0000-000015000000}"/>
    <cellStyle name="Normal 2 2 2" xfId="22" xr:uid="{00000000-0005-0000-0000-000016000000}"/>
    <cellStyle name="Normal 2 2 2 2" xfId="23" xr:uid="{00000000-0005-0000-0000-000017000000}"/>
    <cellStyle name="Normal 2 2 2 3" xfId="24" xr:uid="{00000000-0005-0000-0000-000018000000}"/>
    <cellStyle name="Normal 2 2 3" xfId="25" xr:uid="{00000000-0005-0000-0000-000019000000}"/>
    <cellStyle name="Normal 2 2 4" xfId="26" xr:uid="{00000000-0005-0000-0000-00001A000000}"/>
    <cellStyle name="Normal 2 2 5" xfId="27" xr:uid="{00000000-0005-0000-0000-00001B000000}"/>
    <cellStyle name="Normal 2 3" xfId="28" xr:uid="{00000000-0005-0000-0000-00001C000000}"/>
    <cellStyle name="Normal 2 3 2" xfId="29" xr:uid="{00000000-0005-0000-0000-00001D000000}"/>
    <cellStyle name="Normal 2 3 3" xfId="30" xr:uid="{00000000-0005-0000-0000-00001E000000}"/>
    <cellStyle name="Normal 2 4" xfId="31" xr:uid="{00000000-0005-0000-0000-00001F000000}"/>
    <cellStyle name="Normal 2 5" xfId="32" xr:uid="{00000000-0005-0000-0000-000020000000}"/>
    <cellStyle name="Normal 2 6" xfId="33" xr:uid="{00000000-0005-0000-0000-000021000000}"/>
    <cellStyle name="Normal 3 2" xfId="34" xr:uid="{00000000-0005-0000-0000-000022000000}"/>
    <cellStyle name="Normal 3 2 2" xfId="35" xr:uid="{00000000-0005-0000-0000-000023000000}"/>
    <cellStyle name="Normal 3 2 3" xfId="36" xr:uid="{00000000-0005-0000-0000-000024000000}"/>
    <cellStyle name="Normal 3 2 4" xfId="37" xr:uid="{00000000-0005-0000-0000-000025000000}"/>
    <cellStyle name="Normal 3 2 4 2" xfId="38" xr:uid="{00000000-0005-0000-0000-000026000000}"/>
    <cellStyle name="Normal 3 2 4 3" xfId="39" xr:uid="{00000000-0005-0000-0000-000027000000}"/>
    <cellStyle name="Normal 3 2 5" xfId="40" xr:uid="{00000000-0005-0000-0000-000028000000}"/>
    <cellStyle name="Normal 3 3" xfId="41" xr:uid="{00000000-0005-0000-0000-000029000000}"/>
    <cellStyle name="Normal 3 4" xfId="42" xr:uid="{00000000-0005-0000-0000-00002A000000}"/>
    <cellStyle name="Normal 3 5" xfId="43" xr:uid="{00000000-0005-0000-0000-00002B000000}"/>
    <cellStyle name="Normal 4" xfId="44" xr:uid="{00000000-0005-0000-0000-00002C000000}"/>
    <cellStyle name="Normal 4 2" xfId="45" xr:uid="{00000000-0005-0000-0000-00002D000000}"/>
    <cellStyle name="Normal 4 2 2" xfId="46" xr:uid="{00000000-0005-0000-0000-00002E000000}"/>
    <cellStyle name="Normal 4 2 3" xfId="47" xr:uid="{00000000-0005-0000-0000-00002F000000}"/>
    <cellStyle name="Normal 4 3" xfId="48" xr:uid="{00000000-0005-0000-0000-000030000000}"/>
    <cellStyle name="Normal 5" xfId="49" xr:uid="{00000000-0005-0000-0000-000031000000}"/>
    <cellStyle name="Normal 5 2" xfId="50" xr:uid="{00000000-0005-0000-0000-000032000000}"/>
    <cellStyle name="Normal 5 3" xfId="51" xr:uid="{00000000-0005-0000-0000-000033000000}"/>
    <cellStyle name="Normal 5 4" xfId="52" xr:uid="{00000000-0005-0000-0000-000034000000}"/>
    <cellStyle name="Normal 6" xfId="53" xr:uid="{00000000-0005-0000-0000-000035000000}"/>
    <cellStyle name="Normal 6 2" xfId="54" xr:uid="{00000000-0005-0000-0000-000036000000}"/>
    <cellStyle name="Normal 6 3" xfId="55" xr:uid="{00000000-0005-0000-0000-000037000000}"/>
    <cellStyle name="Normal 6 3 2" xfId="56" xr:uid="{00000000-0005-0000-0000-000038000000}"/>
    <cellStyle name="Normal 7" xfId="57" xr:uid="{00000000-0005-0000-0000-000039000000}"/>
    <cellStyle name="Normal 7 2" xfId="58" xr:uid="{00000000-0005-0000-0000-00003A000000}"/>
    <cellStyle name="Normal 8" xfId="59" xr:uid="{00000000-0005-0000-0000-00003B000000}"/>
    <cellStyle name="Normal 9" xfId="60" xr:uid="{00000000-0005-0000-0000-00003C000000}"/>
    <cellStyle name="Percent 10" xfId="61" xr:uid="{00000000-0005-0000-0000-00003D000000}"/>
    <cellStyle name="Percent 10 2" xfId="62" xr:uid="{00000000-0005-0000-0000-00003E000000}"/>
    <cellStyle name="Percent 2" xfId="63" xr:uid="{00000000-0005-0000-0000-00003F000000}"/>
    <cellStyle name="Percent 2 2" xfId="64" xr:uid="{00000000-0005-0000-0000-000040000000}"/>
    <cellStyle name="Percent 2 3" xfId="65" xr:uid="{00000000-0005-0000-0000-000041000000}"/>
    <cellStyle name="Percent 2 3 2" xfId="66" xr:uid="{00000000-0005-0000-0000-000042000000}"/>
    <cellStyle name="Percent 2 3 3" xfId="67" xr:uid="{00000000-0005-0000-0000-000043000000}"/>
    <cellStyle name="Percent 2 3 4" xfId="68" xr:uid="{00000000-0005-0000-0000-000044000000}"/>
    <cellStyle name="Percent 2 4" xfId="69" xr:uid="{00000000-0005-0000-0000-000045000000}"/>
    <cellStyle name="Percent 2 5" xfId="70" xr:uid="{00000000-0005-0000-0000-000046000000}"/>
    <cellStyle name="Percent 3" xfId="71" xr:uid="{00000000-0005-0000-0000-000047000000}"/>
    <cellStyle name="Percent 3 2" xfId="72" xr:uid="{00000000-0005-0000-0000-000048000000}"/>
    <cellStyle name="Percent 4" xfId="73" xr:uid="{00000000-0005-0000-0000-000049000000}"/>
    <cellStyle name="Percent 4 2" xfId="74" xr:uid="{00000000-0005-0000-0000-00004A000000}"/>
    <cellStyle name="Percent 5" xfId="75" xr:uid="{00000000-0005-0000-0000-00004B000000}"/>
    <cellStyle name="Percent 5 2" xfId="76" xr:uid="{00000000-0005-0000-0000-00004C000000}"/>
    <cellStyle name="Percent 5 2 2" xfId="77" xr:uid="{00000000-0005-0000-0000-00004D000000}"/>
    <cellStyle name="Percent 5 2 3" xfId="78" xr:uid="{00000000-0005-0000-0000-00004E000000}"/>
    <cellStyle name="Percent 5 2 3 2" xfId="79" xr:uid="{00000000-0005-0000-0000-00004F000000}"/>
    <cellStyle name="Percent 5 3" xfId="80" xr:uid="{00000000-0005-0000-0000-000050000000}"/>
    <cellStyle name="Percent 5 3 2" xfId="81" xr:uid="{00000000-0005-0000-0000-000051000000}"/>
    <cellStyle name="Percent 6" xfId="82" xr:uid="{00000000-0005-0000-0000-000052000000}"/>
    <cellStyle name="Percent 6 2" xfId="83" xr:uid="{00000000-0005-0000-0000-000053000000}"/>
    <cellStyle name="Percent 7" xfId="84" xr:uid="{00000000-0005-0000-0000-000054000000}"/>
    <cellStyle name="Percent 7 2" xfId="85" xr:uid="{00000000-0005-0000-0000-000055000000}"/>
    <cellStyle name="Percent 7 3" xfId="86" xr:uid="{00000000-0005-0000-0000-000056000000}"/>
    <cellStyle name="Percent 7 4" xfId="87" xr:uid="{00000000-0005-0000-0000-000057000000}"/>
    <cellStyle name="Percent 7 4 2" xfId="88" xr:uid="{00000000-0005-0000-0000-000058000000}"/>
    <cellStyle name="Percent 7 5" xfId="89" xr:uid="{00000000-0005-0000-0000-000059000000}"/>
    <cellStyle name="Percent 7 5 2" xfId="90" xr:uid="{00000000-0005-0000-0000-00005A000000}"/>
    <cellStyle name="Percent 8" xfId="91" xr:uid="{00000000-0005-0000-0000-00005B000000}"/>
    <cellStyle name="Percent 8 2" xfId="92" xr:uid="{00000000-0005-0000-0000-00005C000000}"/>
    <cellStyle name="Percent 8 3" xfId="93" xr:uid="{00000000-0005-0000-0000-00005D000000}"/>
    <cellStyle name="Percent 8 3 2" xfId="94" xr:uid="{00000000-0005-0000-0000-00005E000000}"/>
    <cellStyle name="Percent 9" xfId="95" xr:uid="{00000000-0005-0000-0000-00005F000000}"/>
  </cellStyles>
  <dxfs count="40">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strike val="0"/>
        <outline val="0"/>
        <shadow val="0"/>
        <u val="none"/>
        <vertAlign val="baseline"/>
        <sz val="11"/>
        <name val="Aptos"/>
        <family val="2"/>
        <scheme val="none"/>
      </font>
      <border diagonalUp="0" diagonalDown="0">
        <left/>
        <right style="medium">
          <color indexed="64"/>
        </right>
        <vertical/>
      </border>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i val="0"/>
        <strike val="0"/>
        <condense val="0"/>
        <extend val="0"/>
        <outline val="0"/>
        <shadow val="0"/>
        <u val="none"/>
        <vertAlign val="baseline"/>
        <sz val="11"/>
        <color theme="1"/>
        <name val="Aptos"/>
        <family val="2"/>
        <scheme val="none"/>
      </font>
      <fill>
        <patternFill patternType="solid">
          <fgColor indexed="64"/>
          <bgColor theme="0"/>
        </patternFill>
      </fill>
      <border diagonalUp="0" diagonalDown="0">
        <left style="medium">
          <color indexed="64"/>
        </left>
        <right/>
        <top/>
        <bottom style="thin">
          <color indexed="64"/>
        </bottom>
        <vertical/>
      </border>
    </dxf>
    <dxf>
      <border outline="0">
        <bottom style="thin">
          <color indexed="64"/>
        </bottom>
      </border>
    </dxf>
    <dxf>
      <font>
        <b/>
        <strike val="0"/>
        <outline val="0"/>
        <shadow val="0"/>
        <u val="none"/>
        <vertAlign val="baseline"/>
        <sz val="11"/>
        <name val="Aptos"/>
        <family val="2"/>
        <scheme val="none"/>
      </font>
    </dxf>
    <dxf>
      <font>
        <b/>
        <strike val="0"/>
        <outline val="0"/>
        <shadow val="0"/>
        <u val="none"/>
        <vertAlign val="baseline"/>
        <sz val="11"/>
        <name val="Aptos"/>
        <family val="2"/>
        <scheme val="none"/>
      </font>
      <fill>
        <patternFill patternType="solid">
          <fgColor indexed="64"/>
          <bgColor theme="0"/>
        </patternFill>
      </fill>
    </dxf>
  </dxfs>
  <tableStyles count="1" defaultTableStyle="TableStyleMedium9" defaultPivotStyle="PivotStyleLight16">
    <tableStyle name="Invisible" pivot="0" table="0" count="0" xr9:uid="{6334E85E-B851-4C29-809F-6BB3476DF092}"/>
  </tableStyles>
  <colors>
    <mruColors>
      <color rgb="FFAD9244"/>
      <color rgb="FF3A6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ZA" sz="1100" b="1" i="0" baseline="0">
                <a:effectLst/>
              </a:rPr>
              <a:t>Margin Comparison / Marge Vergelyking: Limpopo Irrigation (R/ha)</a:t>
            </a:r>
            <a:endParaRPr lang="en-GB" sz="1100">
              <a:effectLst/>
            </a:endParaRPr>
          </a:p>
        </c:rich>
      </c:tx>
      <c:overlay val="0"/>
      <c:spPr>
        <a:noFill/>
        <a:ln w="25400">
          <a:noFill/>
        </a:ln>
      </c:spPr>
    </c:title>
    <c:autoTitleDeleted val="0"/>
    <c:plotArea>
      <c:layout>
        <c:manualLayout>
          <c:layoutTarget val="inner"/>
          <c:xMode val="edge"/>
          <c:yMode val="edge"/>
          <c:x val="0.11843363555286714"/>
          <c:y val="0.15729869457730999"/>
          <c:w val="0.81471911804535091"/>
          <c:h val="0.66071133167907359"/>
        </c:manualLayout>
      </c:layout>
      <c:barChart>
        <c:barDir val="col"/>
        <c:grouping val="clustered"/>
        <c:varyColors val="0"/>
        <c:ser>
          <c:idx val="0"/>
          <c:order val="0"/>
          <c:tx>
            <c:strRef>
              <c:f>'Crop Comparison'!$A$34</c:f>
              <c:strCache>
                <c:ptCount val="1"/>
                <c:pt idx="0">
                  <c:v>3) GROSS MARGIN  (R/ha)</c:v>
                </c:pt>
              </c:strCache>
            </c:strRef>
          </c:tx>
          <c:spPr>
            <a:solidFill>
              <a:schemeClr val="bg1"/>
            </a:solidFill>
            <a:ln w="25400">
              <a:solidFill>
                <a:schemeClr val="accent1"/>
              </a:solidFill>
            </a:ln>
            <a:effectLst/>
          </c:spPr>
          <c:invertIfNegative val="0"/>
          <c:dLbls>
            <c:spPr>
              <a:noFill/>
              <a:ln w="9525" cap="flat" cmpd="sng" algn="ctr">
                <a:solidFill>
                  <a:schemeClr val="accent1">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Comparison'!$B$2:$E$2</c:f>
              <c:strCache>
                <c:ptCount val="4"/>
                <c:pt idx="0">
                  <c:v>Irr-Maize</c:v>
                </c:pt>
                <c:pt idx="1">
                  <c:v>Irr-Soy</c:v>
                </c:pt>
                <c:pt idx="2">
                  <c:v>Irr-Sorghum</c:v>
                </c:pt>
                <c:pt idx="3">
                  <c:v>Irr-Sunflower</c:v>
                </c:pt>
              </c:strCache>
            </c:strRef>
          </c:cat>
          <c:val>
            <c:numRef>
              <c:f>'Crop Comparison'!$B$34:$E$34</c:f>
              <c:numCache>
                <c:formatCode>_-"R"* #\ ##0_-;\-"R"* #\ ##0_-;_-"R"* "-"??_-;_-@_-</c:formatCode>
                <c:ptCount val="4"/>
                <c:pt idx="0">
                  <c:v>-12126.826084439479</c:v>
                </c:pt>
                <c:pt idx="1">
                  <c:v>1489.3131564869218</c:v>
                </c:pt>
                <c:pt idx="2">
                  <c:v>-7683.3256737750016</c:v>
                </c:pt>
                <c:pt idx="3">
                  <c:v>4742.6470680844977</c:v>
                </c:pt>
              </c:numCache>
            </c:numRef>
          </c:val>
          <c:extLst>
            <c:ext xmlns:c16="http://schemas.microsoft.com/office/drawing/2014/chart" uri="{C3380CC4-5D6E-409C-BE32-E72D297353CC}">
              <c16:uniqueId val="{00000000-6C95-4DEB-9EBA-D191F4F89557}"/>
            </c:ext>
          </c:extLst>
        </c:ser>
        <c:ser>
          <c:idx val="1"/>
          <c:order val="1"/>
          <c:tx>
            <c:strRef>
              <c:f>'Crop Comparison'!$A$35</c:f>
              <c:strCache>
                <c:ptCount val="1"/>
                <c:pt idx="0">
                  <c:v>4) NETT MARGIN  (R/ha)</c:v>
                </c:pt>
              </c:strCache>
            </c:strRef>
          </c:tx>
          <c:spPr>
            <a:noFill/>
            <a:ln w="31750">
              <a:solidFill>
                <a:srgbClr val="FF0000"/>
              </a:solidFill>
            </a:ln>
          </c:spPr>
          <c:invertIfNegative val="0"/>
          <c:dLbls>
            <c:spPr>
              <a:ln>
                <a:solidFill>
                  <a:srgbClr val="FF0000"/>
                </a:solidFill>
              </a:ln>
            </c:spPr>
            <c:txPr>
              <a:bodyPr/>
              <a:lstStyle/>
              <a:p>
                <a:pPr>
                  <a:defRPr sz="105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'Crop Comparison'!$B$35:$E$35</c:f>
              <c:numCache>
                <c:formatCode>_-"R"* #\ ##0_-;\-"R"* #\ ##0_-;_-"R"* "-"??_-;_-@_-</c:formatCode>
                <c:ptCount val="4"/>
                <c:pt idx="0">
                  <c:v>-19057.516084439481</c:v>
                </c:pt>
                <c:pt idx="1">
                  <c:v>-4533.0268435130783</c:v>
                </c:pt>
                <c:pt idx="2">
                  <c:v>-14898.895673775001</c:v>
                </c:pt>
                <c:pt idx="3">
                  <c:v>-1191.9729319155012</c:v>
                </c:pt>
              </c:numCache>
            </c:numRef>
          </c:val>
          <c:extLst>
            <c:ext xmlns:c16="http://schemas.microsoft.com/office/drawing/2014/chart" uri="{C3380CC4-5D6E-409C-BE32-E72D297353CC}">
              <c16:uniqueId val="{00000001-6C95-4DEB-9EBA-D191F4F89557}"/>
            </c:ext>
          </c:extLst>
        </c:ser>
        <c:dLbls>
          <c:showLegendKey val="0"/>
          <c:showVal val="0"/>
          <c:showCatName val="0"/>
          <c:showSerName val="0"/>
          <c:showPercent val="0"/>
          <c:showBubbleSize val="0"/>
        </c:dLbls>
        <c:gapWidth val="150"/>
        <c:axId val="1346099936"/>
        <c:axId val="1"/>
      </c:barChart>
      <c:catAx>
        <c:axId val="1346099936"/>
        <c:scaling>
          <c:orientation val="minMax"/>
        </c:scaling>
        <c:delete val="0"/>
        <c:axPos val="b"/>
        <c:numFmt formatCode="General" sourceLinked="1"/>
        <c:majorTickMark val="none"/>
        <c:minorTickMark val="none"/>
        <c:tickLblPos val="low"/>
        <c:spPr>
          <a:ln w="9525">
            <a:noFill/>
          </a:ln>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quot;R&quot;* #\ ##0_-;\-&quot;R&quot;* #\ ##0_-;_-&quot;R&quot;* &quot;-&quot;??_-;_-@_-" sourceLinked="1"/>
        <c:majorTickMark val="none"/>
        <c:minorTickMark val="none"/>
        <c:tickLblPos val="nextTo"/>
        <c:spPr>
          <a:ln w="9525">
            <a:noFill/>
          </a:ln>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346099936"/>
        <c:crosses val="autoZero"/>
        <c:crossBetween val="between"/>
      </c:valAx>
      <c:spPr>
        <a:noFill/>
        <a:ln w="25400">
          <a:noFill/>
        </a:ln>
      </c:spPr>
    </c:plotArea>
    <c:legend>
      <c:legendPos val="r"/>
      <c:layout>
        <c:manualLayout>
          <c:xMode val="edge"/>
          <c:yMode val="edge"/>
          <c:x val="0.10049100795420549"/>
          <c:y val="0.90997668405593224"/>
          <c:w val="0.84120247552782967"/>
          <c:h val="8.7881663509663754E-2"/>
        </c:manualLayout>
      </c:layout>
      <c:overlay val="0"/>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1370321</xdr:colOff>
      <xdr:row>3</xdr:row>
      <xdr:rowOff>8964</xdr:rowOff>
    </xdr:from>
    <xdr:to>
      <xdr:col>3</xdr:col>
      <xdr:colOff>139915</xdr:colOff>
      <xdr:row>7</xdr:row>
      <xdr:rowOff>51193</xdr:rowOff>
    </xdr:to>
    <xdr:pic>
      <xdr:nvPicPr>
        <xdr:cNvPr id="2" name="Picture 1" descr="GrainSA - YouTube">
          <a:extLst>
            <a:ext uri="{FF2B5EF4-FFF2-40B4-BE49-F238E27FC236}">
              <a16:creationId xmlns:a16="http://schemas.microsoft.com/office/drawing/2014/main" id="{A43DD24D-783F-45E2-AD1E-6C8EF3E57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9207" y="879821"/>
          <a:ext cx="848765" cy="78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43</xdr:row>
      <xdr:rowOff>0</xdr:rowOff>
    </xdr:from>
    <xdr:to>
      <xdr:col>0</xdr:col>
      <xdr:colOff>800100</xdr:colOff>
      <xdr:row>47</xdr:row>
      <xdr:rowOff>15240</xdr:rowOff>
    </xdr:to>
    <xdr:pic>
      <xdr:nvPicPr>
        <xdr:cNvPr id="19133" name="Picture 3" descr="http://www.maizetrust.co.za/images/masthead.jpg">
          <a:extLst>
            <a:ext uri="{FF2B5EF4-FFF2-40B4-BE49-F238E27FC236}">
              <a16:creationId xmlns:a16="http://schemas.microsoft.com/office/drawing/2014/main" id="{E1B7CA1B-9E08-D656-F2EE-D1021C7A3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92440"/>
          <a:ext cx="80010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876561</xdr:colOff>
      <xdr:row>0</xdr:row>
      <xdr:rowOff>90415</xdr:rowOff>
    </xdr:from>
    <xdr:to>
      <xdr:col>8</xdr:col>
      <xdr:colOff>948842</xdr:colOff>
      <xdr:row>2</xdr:row>
      <xdr:rowOff>324075</xdr:rowOff>
    </xdr:to>
    <xdr:pic>
      <xdr:nvPicPr>
        <xdr:cNvPr id="2" name="Picture 1" descr="GrainSA - YouTube">
          <a:extLst>
            <a:ext uri="{FF2B5EF4-FFF2-40B4-BE49-F238E27FC236}">
              <a16:creationId xmlns:a16="http://schemas.microsoft.com/office/drawing/2014/main" id="{CBE3B166-BA0E-4EFF-AA94-82701AB7C1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61529" y="90415"/>
          <a:ext cx="1084083" cy="845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12414</xdr:colOff>
      <xdr:row>0</xdr:row>
      <xdr:rowOff>0</xdr:rowOff>
    </xdr:from>
    <xdr:to>
      <xdr:col>10</xdr:col>
      <xdr:colOff>190275</xdr:colOff>
      <xdr:row>2</xdr:row>
      <xdr:rowOff>295835</xdr:rowOff>
    </xdr:to>
    <xdr:pic>
      <xdr:nvPicPr>
        <xdr:cNvPr id="2" name="Picture 1" descr="GrainSA - YouTube">
          <a:extLst>
            <a:ext uri="{FF2B5EF4-FFF2-40B4-BE49-F238E27FC236}">
              <a16:creationId xmlns:a16="http://schemas.microsoft.com/office/drawing/2014/main" id="{D06FC809-3B24-4021-887C-EBBFB4BC83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8673" y="0"/>
          <a:ext cx="1172943" cy="905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xdr:row>
      <xdr:rowOff>0</xdr:rowOff>
    </xdr:from>
    <xdr:to>
      <xdr:col>0</xdr:col>
      <xdr:colOff>800100</xdr:colOff>
      <xdr:row>47</xdr:row>
      <xdr:rowOff>15240</xdr:rowOff>
    </xdr:to>
    <xdr:pic>
      <xdr:nvPicPr>
        <xdr:cNvPr id="3" name="Picture 3" descr="http://www.maizetrust.co.za/images/masthead.jpg">
          <a:extLst>
            <a:ext uri="{FF2B5EF4-FFF2-40B4-BE49-F238E27FC236}">
              <a16:creationId xmlns:a16="http://schemas.microsoft.com/office/drawing/2014/main" id="{AB532347-EF97-4E89-A93A-9FE64CF466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641080"/>
          <a:ext cx="80010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647700</xdr:colOff>
      <xdr:row>111</xdr:row>
      <xdr:rowOff>0</xdr:rowOff>
    </xdr:from>
    <xdr:to>
      <xdr:col>8</xdr:col>
      <xdr:colOff>769620</xdr:colOff>
      <xdr:row>114</xdr:row>
      <xdr:rowOff>121920</xdr:rowOff>
    </xdr:to>
    <xdr:pic>
      <xdr:nvPicPr>
        <xdr:cNvPr id="118789" name="Picture 2" descr="GSA">
          <a:extLst>
            <a:ext uri="{FF2B5EF4-FFF2-40B4-BE49-F238E27FC236}">
              <a16:creationId xmlns:a16="http://schemas.microsoft.com/office/drawing/2014/main" id="{1C439FAA-ECDE-FAC5-9EDA-970267F1C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09760" y="19232880"/>
          <a:ext cx="110490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487680</xdr:colOff>
      <xdr:row>110</xdr:row>
      <xdr:rowOff>45720</xdr:rowOff>
    </xdr:from>
    <xdr:to>
      <xdr:col>8</xdr:col>
      <xdr:colOff>746760</xdr:colOff>
      <xdr:row>114</xdr:row>
      <xdr:rowOff>121920</xdr:rowOff>
    </xdr:to>
    <xdr:pic>
      <xdr:nvPicPr>
        <xdr:cNvPr id="118790" name="Picture 2" descr="GSA">
          <a:extLst>
            <a:ext uri="{FF2B5EF4-FFF2-40B4-BE49-F238E27FC236}">
              <a16:creationId xmlns:a16="http://schemas.microsoft.com/office/drawing/2014/main" id="{76AC8608-0097-E3E9-1EE3-0A8E918540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49740" y="19110960"/>
          <a:ext cx="124206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892629</xdr:colOff>
      <xdr:row>0</xdr:row>
      <xdr:rowOff>0</xdr:rowOff>
    </xdr:from>
    <xdr:to>
      <xdr:col>8</xdr:col>
      <xdr:colOff>950086</xdr:colOff>
      <xdr:row>2</xdr:row>
      <xdr:rowOff>353225</xdr:rowOff>
    </xdr:to>
    <xdr:pic>
      <xdr:nvPicPr>
        <xdr:cNvPr id="2" name="Picture 1" descr="GrainSA - YouTube">
          <a:extLst>
            <a:ext uri="{FF2B5EF4-FFF2-40B4-BE49-F238E27FC236}">
              <a16:creationId xmlns:a16="http://schemas.microsoft.com/office/drawing/2014/main" id="{69676609-E5D7-4782-AC16-6089A98BC66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753600" y="0"/>
          <a:ext cx="1063841" cy="955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xdr:row>
      <xdr:rowOff>0</xdr:rowOff>
    </xdr:from>
    <xdr:to>
      <xdr:col>0</xdr:col>
      <xdr:colOff>800100</xdr:colOff>
      <xdr:row>47</xdr:row>
      <xdr:rowOff>15240</xdr:rowOff>
    </xdr:to>
    <xdr:pic>
      <xdr:nvPicPr>
        <xdr:cNvPr id="3" name="Picture 3" descr="http://www.maizetrust.co.za/images/masthead.jpg">
          <a:extLst>
            <a:ext uri="{FF2B5EF4-FFF2-40B4-BE49-F238E27FC236}">
              <a16:creationId xmlns:a16="http://schemas.microsoft.com/office/drawing/2014/main" id="{45739FD5-FC75-4C97-A994-9A39CC50E2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427720"/>
          <a:ext cx="80010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914400</xdr:colOff>
      <xdr:row>0</xdr:row>
      <xdr:rowOff>32658</xdr:rowOff>
    </xdr:from>
    <xdr:to>
      <xdr:col>9</xdr:col>
      <xdr:colOff>22622</xdr:colOff>
      <xdr:row>2</xdr:row>
      <xdr:rowOff>367921</xdr:rowOff>
    </xdr:to>
    <xdr:pic>
      <xdr:nvPicPr>
        <xdr:cNvPr id="2" name="Picture 1" descr="GrainSA - YouTube">
          <a:extLst>
            <a:ext uri="{FF2B5EF4-FFF2-40B4-BE49-F238E27FC236}">
              <a16:creationId xmlns:a16="http://schemas.microsoft.com/office/drawing/2014/main" id="{D6274935-4EF5-4CD5-AC40-47AC77C396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75371" y="32658"/>
          <a:ext cx="1063841" cy="955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xdr:row>
      <xdr:rowOff>0</xdr:rowOff>
    </xdr:from>
    <xdr:to>
      <xdr:col>0</xdr:col>
      <xdr:colOff>800100</xdr:colOff>
      <xdr:row>47</xdr:row>
      <xdr:rowOff>15240</xdr:rowOff>
    </xdr:to>
    <xdr:pic>
      <xdr:nvPicPr>
        <xdr:cNvPr id="3" name="Picture 3" descr="http://www.maizetrust.co.za/images/masthead.jpg">
          <a:extLst>
            <a:ext uri="{FF2B5EF4-FFF2-40B4-BE49-F238E27FC236}">
              <a16:creationId xmlns:a16="http://schemas.microsoft.com/office/drawing/2014/main" id="{85DB806D-1871-42EA-8F8C-FF683400DE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473440"/>
          <a:ext cx="80010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37</xdr:row>
      <xdr:rowOff>38100</xdr:rowOff>
    </xdr:from>
    <xdr:to>
      <xdr:col>5</xdr:col>
      <xdr:colOff>80683</xdr:colOff>
      <xdr:row>55</xdr:row>
      <xdr:rowOff>91440</xdr:rowOff>
    </xdr:to>
    <xdr:graphicFrame macro="">
      <xdr:nvGraphicFramePr>
        <xdr:cNvPr id="92211" name="Chart 1">
          <a:extLst>
            <a:ext uri="{FF2B5EF4-FFF2-40B4-BE49-F238E27FC236}">
              <a16:creationId xmlns:a16="http://schemas.microsoft.com/office/drawing/2014/main" id="{89733656-374D-7720-9381-D7E851B9B0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105828</xdr:colOff>
      <xdr:row>0</xdr:row>
      <xdr:rowOff>31826</xdr:rowOff>
    </xdr:from>
    <xdr:to>
      <xdr:col>6</xdr:col>
      <xdr:colOff>552449</xdr:colOff>
      <xdr:row>5</xdr:row>
      <xdr:rowOff>66900</xdr:rowOff>
    </xdr:to>
    <xdr:pic>
      <xdr:nvPicPr>
        <xdr:cNvPr id="2" name="Picture 1" descr="GrainSA - YouTube">
          <a:extLst>
            <a:ext uri="{FF2B5EF4-FFF2-40B4-BE49-F238E27FC236}">
              <a16:creationId xmlns:a16="http://schemas.microsoft.com/office/drawing/2014/main" id="{4E62DAB7-3674-4A52-99B2-B3756F5AC04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0652" y="31826"/>
          <a:ext cx="1063841" cy="946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edryfsbediening/Produksie/Produksie%20Begroting/Somer%20gewas%20streke/Somer%20modelle/2018-19/GSA-18-19%20Limpopo%20besproei%20model.xlsx" TargetMode="External"/><Relationship Id="rId1" Type="http://schemas.openxmlformats.org/officeDocument/2006/relationships/externalLinkPath" Target="/Bedryfsbediening/Produksie/Produksie%20Begroting/Somer%20gewas%20streke/Somer%20modelle/2018-19/GSA-18-19%20Limpopo%20besproei%20model.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Bedryfsbediening/Shared%20Documents/Produksie/Produksie%20Begroting/Somer%20gewas%20streke/Somer%20modelle/2023-24/GSA-23-24%20Limpopo%20besproei%20model.xlsx" TargetMode="External"/><Relationship Id="rId2" Type="http://schemas.openxmlformats.org/officeDocument/2006/relationships/externalLinkPath" Target="https://grainsa2019.sharepoint.com/sites/Bedryfsbediening/Shared%20Documents/Produksie/Produksie%20Begroting/Somer%20gewas%20streke/Somer%20modelle/2023-24/GSA-23-24%20Limpopo%20besproei%20model.xlsx" TargetMode="External"/><Relationship Id="rId1" Type="http://schemas.openxmlformats.org/officeDocument/2006/relationships/externalLinkPath" Target="/sites/Bedryfsbediening/Shared%20Documents/Produksie/Produksie%20Begroting/Somer%20gewas%20streke/Somer%20modelle/2023-24/GSA-23-24%20Limpopo%20besproei%20mod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edprices"/>
      <sheetName val="Price sheet "/>
      <sheetName val="Crops planted"/>
      <sheetName val="Inventarus "/>
      <sheetName val="Laste"/>
      <sheetName val="vaste koste"/>
      <sheetName val="Bes-mielies "/>
      <sheetName val="Bes-soja"/>
      <sheetName val="Bes- Sorghum"/>
      <sheetName val="Bes-Sonneblom"/>
      <sheetName val="Crop Comparison"/>
      <sheetName val="Rent calculations"/>
    </sheetNames>
    <sheetDataSet>
      <sheetData sheetId="0"/>
      <sheetData sheetId="1"/>
      <sheetData sheetId="2"/>
      <sheetData sheetId="3"/>
      <sheetData sheetId="4"/>
      <sheetData sheetId="5"/>
      <sheetData sheetId="6"/>
      <sheetData sheetId="7"/>
      <sheetData sheetId="8"/>
      <sheetData sheetId="9"/>
      <sheetData sheetId="10"/>
      <sheetData sheetId="11">
        <row r="2">
          <cell r="B2" t="str">
            <v>Irr-Maize</v>
          </cell>
          <cell r="C2" t="str">
            <v>Irr-Soy</v>
          </cell>
          <cell r="D2" t="str">
            <v>Irr-Sorghum</v>
          </cell>
          <cell r="E2" t="str">
            <v>Irr-Sunflower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edprices"/>
      <sheetName val="Price sheet "/>
      <sheetName val="Crops planted"/>
      <sheetName val="Inventarus "/>
      <sheetName val="Laste"/>
      <sheetName val="vaste koste"/>
      <sheetName val="Bes-mielies "/>
      <sheetName val="Bes-soja"/>
      <sheetName val="Bes- Sorghum"/>
      <sheetName val="Bes-Sonneblom"/>
      <sheetName val="Crop Comparison"/>
      <sheetName val="Rev meters"/>
      <sheetName val="Rent calculations"/>
    </sheetNames>
    <sheetDataSet>
      <sheetData sheetId="0"/>
      <sheetData sheetId="1"/>
      <sheetData sheetId="2"/>
      <sheetData sheetId="3"/>
      <sheetData sheetId="4"/>
      <sheetData sheetId="5"/>
      <sheetData sheetId="6">
        <row r="232">
          <cell r="D232">
            <v>8410.73</v>
          </cell>
        </row>
      </sheetData>
      <sheetData sheetId="7">
        <row r="232">
          <cell r="D232">
            <v>7198.6999999999989</v>
          </cell>
        </row>
      </sheetData>
      <sheetData sheetId="8">
        <row r="26">
          <cell r="E26">
            <v>3</v>
          </cell>
        </row>
      </sheetData>
      <sheetData sheetId="9">
        <row r="230">
          <cell r="D230">
            <v>6918.01</v>
          </cell>
        </row>
      </sheetData>
      <sheetData sheetId="10">
        <row r="30">
          <cell r="D30">
            <v>7215.57</v>
          </cell>
        </row>
      </sheetData>
      <sheetData sheetId="11"/>
      <sheetData sheetId="12"/>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57AE4E-E39C-45B0-8C98-24D324C09418}" name="Table1" displayName="Table1" ref="A1:E35" totalsRowShown="0" headerRowDxfId="39" dataDxfId="38" tableBorderDxfId="37">
  <autoFilter ref="A1:E35" xr:uid="{8057AE4E-E39C-45B0-8C98-24D324C09418}">
    <filterColumn colId="0" hiddenButton="1"/>
    <filterColumn colId="1" hiddenButton="1"/>
    <filterColumn colId="2" hiddenButton="1"/>
    <filterColumn colId="3" hiddenButton="1"/>
    <filterColumn colId="4" hiddenButton="1"/>
  </autoFilter>
  <tableColumns count="5">
    <tableColumn id="1" xr3:uid="{CC4E0219-36D2-4D4A-B374-4031B4C864AA}" name="LIMPOPO INCOME &amp; COST BUDGETS - SUMMER CROPS 2026/27" dataDxfId="36"/>
    <tableColumn id="2" xr3:uid="{37966A0D-68C0-4C89-B3E7-8EA8C1444267}" name="Column1" dataDxfId="35"/>
    <tableColumn id="3" xr3:uid="{E5F54295-02F4-46A0-9D86-7F61571C3DDF}" name="Column2" dataDxfId="34"/>
    <tableColumn id="4" xr3:uid="{139CFEB5-B600-455B-8311-D8CC572BB0A0}" name="Column3" dataDxfId="33"/>
    <tableColumn id="5" xr3:uid="{123F4EA1-5EC0-4DB9-87D9-0B819A163081}" name="Column4" dataDxfId="3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1"/>
  <sheetViews>
    <sheetView tabSelected="1" zoomScale="70" zoomScaleNormal="70" workbookViewId="0">
      <selection activeCell="B7" sqref="B7"/>
    </sheetView>
  </sheetViews>
  <sheetFormatPr defaultColWidth="9.109375" defaultRowHeight="14.4" x14ac:dyDescent="0.3"/>
  <cols>
    <col min="1" max="1" width="44.6640625" style="21" customWidth="1"/>
    <col min="2" max="2" width="25.33203125" style="21" bestFit="1" customWidth="1"/>
    <col min="3" max="3" width="4.88671875" style="21" customWidth="1"/>
    <col min="4" max="4" width="28.109375" style="21" customWidth="1"/>
    <col min="5" max="5" width="8.77734375" style="21" customWidth="1"/>
    <col min="6" max="12" width="10.6640625" style="21" customWidth="1"/>
    <col min="13" max="13" width="9.109375" style="21"/>
    <col min="14" max="14" width="8.88671875" style="21" bestFit="1" customWidth="1"/>
    <col min="15" max="15" width="2.88671875" style="21" customWidth="1"/>
    <col min="16" max="16" width="22.6640625" style="21" customWidth="1"/>
    <col min="17" max="17" width="11.6640625" style="21" customWidth="1"/>
    <col min="18" max="26" width="9.44140625" style="21" customWidth="1"/>
    <col min="27" max="16384" width="9.109375" style="21"/>
  </cols>
  <sheetData>
    <row r="1" spans="1:26" s="10" customFormat="1" ht="25.5" customHeight="1" x14ac:dyDescent="0.3">
      <c r="A1" s="7" t="s">
        <v>0</v>
      </c>
      <c r="B1" s="8" t="s">
        <v>1</v>
      </c>
      <c r="C1" s="9"/>
      <c r="D1" s="9"/>
      <c r="E1" s="9"/>
      <c r="F1" s="9"/>
      <c r="G1" s="9"/>
      <c r="H1" s="9"/>
      <c r="I1" s="9"/>
      <c r="J1" s="9"/>
      <c r="K1" s="9"/>
      <c r="L1" s="9"/>
      <c r="M1" s="9"/>
      <c r="N1" s="9"/>
    </row>
    <row r="2" spans="1:26" s="10" customFormat="1" ht="13.5" customHeight="1" x14ac:dyDescent="0.3">
      <c r="A2" s="11" t="s">
        <v>2</v>
      </c>
      <c r="B2" s="315">
        <v>46269</v>
      </c>
      <c r="C2" s="9"/>
      <c r="D2" s="9"/>
      <c r="E2" s="9"/>
      <c r="F2" s="11"/>
      <c r="G2" s="12"/>
      <c r="H2" s="9"/>
      <c r="I2" s="9"/>
      <c r="J2" s="9"/>
      <c r="K2" s="9"/>
      <c r="L2" s="9"/>
      <c r="M2" s="9"/>
      <c r="N2" s="9"/>
    </row>
    <row r="3" spans="1:26" s="10" customFormat="1" ht="31.5" customHeight="1" x14ac:dyDescent="0.3">
      <c r="A3" s="1" t="s">
        <v>3</v>
      </c>
      <c r="B3" s="2" t="s">
        <v>4</v>
      </c>
      <c r="C3" s="9"/>
      <c r="D3" s="2" t="s">
        <v>5</v>
      </c>
      <c r="E3" s="9"/>
      <c r="F3" s="11"/>
      <c r="G3" s="12"/>
      <c r="H3" s="9"/>
      <c r="I3" s="9"/>
      <c r="J3" s="9"/>
      <c r="K3" s="9"/>
      <c r="L3" s="9"/>
    </row>
    <row r="4" spans="1:26" s="10" customFormat="1" x14ac:dyDescent="0.3">
      <c r="A4" s="3" t="s">
        <v>129</v>
      </c>
      <c r="B4" s="4">
        <v>4177</v>
      </c>
      <c r="C4" s="13"/>
      <c r="D4" s="4">
        <v>286.29000000000002</v>
      </c>
      <c r="E4" s="9"/>
      <c r="F4" s="14"/>
      <c r="G4" s="12"/>
      <c r="H4" s="9"/>
      <c r="I4" s="9"/>
      <c r="J4" s="9"/>
      <c r="K4" s="9"/>
      <c r="L4" s="9"/>
    </row>
    <row r="5" spans="1:26" s="10" customFormat="1" x14ac:dyDescent="0.3">
      <c r="A5" s="3" t="s">
        <v>6</v>
      </c>
      <c r="B5" s="4">
        <v>10000</v>
      </c>
      <c r="C5" s="13"/>
      <c r="D5" s="4">
        <v>445.55</v>
      </c>
      <c r="E5" s="9"/>
      <c r="F5" s="11"/>
      <c r="G5" s="12"/>
      <c r="H5" s="9"/>
      <c r="I5" s="9"/>
      <c r="J5" s="9"/>
      <c r="K5" s="9"/>
      <c r="L5" s="9"/>
      <c r="M5" s="9"/>
      <c r="N5" s="9"/>
    </row>
    <row r="6" spans="1:26" s="10" customFormat="1" x14ac:dyDescent="0.3">
      <c r="A6" s="3" t="s">
        <v>7</v>
      </c>
      <c r="B6" s="4">
        <v>8345</v>
      </c>
      <c r="C6" s="13"/>
      <c r="D6" s="4">
        <v>192.41</v>
      </c>
      <c r="E6" s="9"/>
      <c r="F6" s="11"/>
      <c r="G6" s="12"/>
      <c r="H6" s="9"/>
      <c r="I6" s="9"/>
      <c r="J6" s="9"/>
      <c r="K6" s="9"/>
      <c r="L6" s="9"/>
      <c r="M6" s="9"/>
      <c r="N6" s="9"/>
    </row>
    <row r="7" spans="1:26" s="10" customFormat="1" x14ac:dyDescent="0.3">
      <c r="A7" s="3" t="s">
        <v>8</v>
      </c>
      <c r="B7" s="4">
        <v>3500</v>
      </c>
      <c r="C7" s="13"/>
      <c r="D7" s="4">
        <v>108.52</v>
      </c>
      <c r="E7" s="9"/>
      <c r="F7" s="9"/>
      <c r="G7" s="9"/>
      <c r="H7" s="9"/>
      <c r="I7" s="9"/>
      <c r="J7" s="9"/>
      <c r="K7" s="9"/>
      <c r="L7" s="9"/>
      <c r="M7" s="9"/>
      <c r="N7" s="9"/>
    </row>
    <row r="8" spans="1:26" s="10" customFormat="1" x14ac:dyDescent="0.3">
      <c r="A8" s="5"/>
      <c r="B8" s="6"/>
      <c r="C8" s="9"/>
      <c r="D8" s="9"/>
      <c r="E8" s="9"/>
      <c r="F8" s="9"/>
      <c r="G8" s="9"/>
      <c r="H8" s="9"/>
      <c r="I8" s="9"/>
      <c r="J8" s="9"/>
      <c r="K8" s="9"/>
      <c r="L8" s="9"/>
      <c r="M8" s="9"/>
      <c r="N8" s="9"/>
    </row>
    <row r="9" spans="1:26" s="10" customFormat="1" x14ac:dyDescent="0.3">
      <c r="A9" s="7"/>
      <c r="B9" s="9"/>
      <c r="C9" s="9"/>
      <c r="D9" s="9"/>
      <c r="E9" s="9"/>
      <c r="F9" s="9"/>
      <c r="G9" s="9"/>
      <c r="H9" s="9"/>
      <c r="I9" s="9"/>
      <c r="J9" s="9"/>
      <c r="K9" s="9"/>
      <c r="L9" s="9"/>
      <c r="M9" s="9"/>
      <c r="N9" s="9"/>
    </row>
    <row r="10" spans="1:26" s="17" customFormat="1" x14ac:dyDescent="0.3">
      <c r="A10" s="15"/>
      <c r="B10" s="15"/>
      <c r="C10" s="9"/>
      <c r="D10" s="16"/>
      <c r="E10" s="16"/>
      <c r="F10" s="16"/>
      <c r="G10" s="16"/>
      <c r="H10" s="16"/>
      <c r="I10" s="16"/>
      <c r="J10" s="16"/>
      <c r="K10" s="16"/>
      <c r="L10" s="16"/>
      <c r="M10" s="16"/>
      <c r="N10" s="16"/>
    </row>
    <row r="11" spans="1:26" ht="15" thickBot="1" x14ac:dyDescent="0.35">
      <c r="A11" s="18" t="s">
        <v>9</v>
      </c>
      <c r="B11" s="19"/>
      <c r="C11" s="20"/>
      <c r="D11" s="257" t="s">
        <v>10</v>
      </c>
      <c r="E11" s="258"/>
      <c r="F11" s="258"/>
      <c r="G11" s="258"/>
      <c r="H11" s="258"/>
      <c r="I11" s="258"/>
      <c r="J11" s="258"/>
      <c r="K11" s="258"/>
      <c r="L11" s="258"/>
      <c r="M11" s="258"/>
      <c r="N11" s="259"/>
      <c r="P11" s="257" t="s">
        <v>11</v>
      </c>
      <c r="Q11" s="258"/>
      <c r="R11" s="258"/>
      <c r="S11" s="258"/>
      <c r="T11" s="258"/>
      <c r="U11" s="258"/>
      <c r="V11" s="258"/>
      <c r="W11" s="258"/>
      <c r="X11" s="258"/>
      <c r="Y11" s="258"/>
      <c r="Z11" s="259"/>
    </row>
    <row r="12" spans="1:26" ht="15" thickBot="1" x14ac:dyDescent="0.35">
      <c r="A12" s="22" t="s">
        <v>12</v>
      </c>
      <c r="B12" s="23">
        <f>'Crop Comparison'!B28</f>
        <v>44030.648084439475</v>
      </c>
      <c r="C12" s="24"/>
      <c r="D12" s="25"/>
      <c r="E12" s="26"/>
      <c r="F12" s="27"/>
      <c r="G12" s="28"/>
      <c r="H12" s="27"/>
      <c r="I12" s="27"/>
      <c r="J12" s="27" t="s">
        <v>13</v>
      </c>
      <c r="K12" s="29"/>
      <c r="L12" s="27"/>
      <c r="M12" s="29"/>
      <c r="N12" s="27"/>
      <c r="P12" s="25"/>
      <c r="Q12" s="26"/>
      <c r="R12" s="27"/>
      <c r="S12" s="28"/>
      <c r="T12" s="27"/>
      <c r="U12" s="27"/>
      <c r="V12" s="27" t="s">
        <v>13</v>
      </c>
      <c r="W12" s="29"/>
      <c r="X12" s="27"/>
      <c r="Y12" s="29"/>
      <c r="Z12" s="27"/>
    </row>
    <row r="13" spans="1:26" ht="15" thickBot="1" x14ac:dyDescent="0.35">
      <c r="A13" s="22" t="s">
        <v>14</v>
      </c>
      <c r="B13" s="23">
        <f>'Crop Comparison'!B30</f>
        <v>6930.69</v>
      </c>
      <c r="C13" s="24"/>
      <c r="D13" s="252" t="s">
        <v>15</v>
      </c>
      <c r="E13" s="254"/>
      <c r="F13" s="30">
        <f>G13-250</f>
        <v>3177</v>
      </c>
      <c r="G13" s="30">
        <f>H13-250</f>
        <v>3427</v>
      </c>
      <c r="H13" s="30">
        <f>I13-250</f>
        <v>3677</v>
      </c>
      <c r="I13" s="30">
        <f>J13-250</f>
        <v>3927</v>
      </c>
      <c r="J13" s="31">
        <f>B18</f>
        <v>4177</v>
      </c>
      <c r="K13" s="30">
        <f>J13+250</f>
        <v>4427</v>
      </c>
      <c r="L13" s="30">
        <f>K13+250</f>
        <v>4677</v>
      </c>
      <c r="M13" s="30">
        <f>L13+250</f>
        <v>4927</v>
      </c>
      <c r="N13" s="30">
        <f>M13+250</f>
        <v>5177</v>
      </c>
      <c r="P13" s="252" t="s">
        <v>15</v>
      </c>
      <c r="Q13" s="254"/>
      <c r="R13" s="30">
        <f>S13-250</f>
        <v>3177</v>
      </c>
      <c r="S13" s="30">
        <f>T13-250</f>
        <v>3427</v>
      </c>
      <c r="T13" s="30">
        <f>U13-250</f>
        <v>3677</v>
      </c>
      <c r="U13" s="30">
        <f>V13-250</f>
        <v>3927</v>
      </c>
      <c r="V13" s="27">
        <f>J13</f>
        <v>4177</v>
      </c>
      <c r="W13" s="30">
        <f>V13+250</f>
        <v>4427</v>
      </c>
      <c r="X13" s="30">
        <f>W13+250</f>
        <v>4677</v>
      </c>
      <c r="Y13" s="30">
        <f>X13+250</f>
        <v>4927</v>
      </c>
      <c r="Z13" s="30">
        <f>Y13+250</f>
        <v>5177</v>
      </c>
    </row>
    <row r="14" spans="1:26" ht="15" thickBot="1" x14ac:dyDescent="0.35">
      <c r="A14" s="32" t="s">
        <v>16</v>
      </c>
      <c r="B14" s="33">
        <f>B13+B12</f>
        <v>50961.338084439478</v>
      </c>
      <c r="C14" s="34"/>
      <c r="D14" s="255" t="s">
        <v>17</v>
      </c>
      <c r="E14" s="256"/>
      <c r="F14" s="35">
        <f t="shared" ref="F14:N14" si="0">F13-$B$19</f>
        <v>2890.71</v>
      </c>
      <c r="G14" s="35">
        <f t="shared" si="0"/>
        <v>3140.71</v>
      </c>
      <c r="H14" s="35">
        <f t="shared" si="0"/>
        <v>3390.71</v>
      </c>
      <c r="I14" s="35">
        <f t="shared" si="0"/>
        <v>3640.71</v>
      </c>
      <c r="J14" s="36">
        <f>J13-$B$19</f>
        <v>3890.71</v>
      </c>
      <c r="K14" s="35">
        <f t="shared" si="0"/>
        <v>4140.71</v>
      </c>
      <c r="L14" s="35">
        <f t="shared" si="0"/>
        <v>4390.71</v>
      </c>
      <c r="M14" s="35">
        <f t="shared" si="0"/>
        <v>4640.71</v>
      </c>
      <c r="N14" s="35">
        <f t="shared" si="0"/>
        <v>4890.71</v>
      </c>
      <c r="P14" s="255" t="s">
        <v>17</v>
      </c>
      <c r="Q14" s="256"/>
      <c r="R14" s="35">
        <f t="shared" ref="R14:Z14" si="1">R13-$B$19</f>
        <v>2890.71</v>
      </c>
      <c r="S14" s="35">
        <f t="shared" si="1"/>
        <v>3140.71</v>
      </c>
      <c r="T14" s="35">
        <f t="shared" si="1"/>
        <v>3390.71</v>
      </c>
      <c r="U14" s="35">
        <f t="shared" si="1"/>
        <v>3640.71</v>
      </c>
      <c r="V14" s="37">
        <f t="shared" si="1"/>
        <v>3890.71</v>
      </c>
      <c r="W14" s="35">
        <f t="shared" si="1"/>
        <v>4140.71</v>
      </c>
      <c r="X14" s="35">
        <f t="shared" si="1"/>
        <v>4390.71</v>
      </c>
      <c r="Y14" s="35">
        <f t="shared" si="1"/>
        <v>4640.71</v>
      </c>
      <c r="Z14" s="35">
        <f t="shared" si="1"/>
        <v>4890.71</v>
      </c>
    </row>
    <row r="15" spans="1:26" ht="15" thickBot="1" x14ac:dyDescent="0.35">
      <c r="A15" s="22"/>
      <c r="B15" s="24"/>
      <c r="C15" s="24"/>
      <c r="D15" s="249" t="s">
        <v>18</v>
      </c>
      <c r="E15" s="38">
        <f>E16-0.5</f>
        <v>11</v>
      </c>
      <c r="F15" s="39">
        <f t="shared" ref="F15:N19" si="2">F$14-($B$14/$E15)</f>
        <v>-1742.1389167672251</v>
      </c>
      <c r="G15" s="40">
        <f t="shared" si="2"/>
        <v>-1492.1389167672251</v>
      </c>
      <c r="H15" s="40">
        <f t="shared" si="2"/>
        <v>-1242.1389167672251</v>
      </c>
      <c r="I15" s="40">
        <f t="shared" si="2"/>
        <v>-992.13891676722506</v>
      </c>
      <c r="J15" s="40">
        <f t="shared" si="2"/>
        <v>-742.13891676722506</v>
      </c>
      <c r="K15" s="40">
        <f t="shared" si="2"/>
        <v>-492.13891676722506</v>
      </c>
      <c r="L15" s="40">
        <f t="shared" si="2"/>
        <v>-242.13891676722506</v>
      </c>
      <c r="M15" s="41">
        <f t="shared" si="2"/>
        <v>7.8610832327749449</v>
      </c>
      <c r="N15" s="42">
        <f t="shared" si="2"/>
        <v>257.86108323277494</v>
      </c>
      <c r="P15" s="249" t="s">
        <v>18</v>
      </c>
      <c r="Q15" s="38">
        <f>Q16-0.5</f>
        <v>11</v>
      </c>
      <c r="R15" s="39">
        <f>R$14-($B$12/$E15)</f>
        <v>-1112.0761894944976</v>
      </c>
      <c r="S15" s="39">
        <f t="shared" ref="S15:Z19" si="3">S$14-($B$12/$E15)</f>
        <v>-862.07618949449761</v>
      </c>
      <c r="T15" s="39">
        <f t="shared" si="3"/>
        <v>-612.07618949449761</v>
      </c>
      <c r="U15" s="39">
        <f t="shared" si="3"/>
        <v>-362.07618949449761</v>
      </c>
      <c r="V15" s="39">
        <f t="shared" si="3"/>
        <v>-112.07618949449761</v>
      </c>
      <c r="W15" s="39">
        <f t="shared" si="3"/>
        <v>137.92381050550239</v>
      </c>
      <c r="X15" s="39">
        <f t="shared" si="3"/>
        <v>387.92381050550239</v>
      </c>
      <c r="Y15" s="39">
        <f t="shared" si="3"/>
        <v>637.92381050550239</v>
      </c>
      <c r="Z15" s="39">
        <f t="shared" si="3"/>
        <v>887.92381050550239</v>
      </c>
    </row>
    <row r="16" spans="1:26" ht="15" thickBot="1" x14ac:dyDescent="0.35">
      <c r="A16" s="22" t="s">
        <v>19</v>
      </c>
      <c r="B16" s="43">
        <v>12</v>
      </c>
      <c r="C16" s="24"/>
      <c r="D16" s="250"/>
      <c r="E16" s="38">
        <f>E17-0.5</f>
        <v>11.5</v>
      </c>
      <c r="F16" s="44">
        <f t="shared" si="2"/>
        <v>-1540.7107029947374</v>
      </c>
      <c r="G16" s="45">
        <f t="shared" si="2"/>
        <v>-1290.7107029947374</v>
      </c>
      <c r="H16" s="45">
        <f t="shared" si="2"/>
        <v>-1040.7107029947374</v>
      </c>
      <c r="I16" s="45">
        <f t="shared" si="2"/>
        <v>-790.7107029947374</v>
      </c>
      <c r="J16" s="45">
        <f t="shared" si="2"/>
        <v>-540.7107029947374</v>
      </c>
      <c r="K16" s="46">
        <f t="shared" si="2"/>
        <v>-290.7107029947374</v>
      </c>
      <c r="L16" s="46">
        <f t="shared" si="2"/>
        <v>-40.710702994737403</v>
      </c>
      <c r="M16" s="46">
        <f t="shared" si="2"/>
        <v>209.2892970052626</v>
      </c>
      <c r="N16" s="47">
        <f t="shared" si="2"/>
        <v>459.2892970052626</v>
      </c>
      <c r="P16" s="250"/>
      <c r="Q16" s="38">
        <f>Q17-0.5</f>
        <v>11.5</v>
      </c>
      <c r="R16" s="39">
        <f>R$14-($B$12/$E16)</f>
        <v>-938.04200734256301</v>
      </c>
      <c r="S16" s="39">
        <f t="shared" si="3"/>
        <v>-688.04200734256301</v>
      </c>
      <c r="T16" s="39">
        <f t="shared" si="3"/>
        <v>-438.04200734256301</v>
      </c>
      <c r="U16" s="39">
        <f t="shared" si="3"/>
        <v>-188.04200734256301</v>
      </c>
      <c r="V16" s="39">
        <f t="shared" si="3"/>
        <v>61.957992657436989</v>
      </c>
      <c r="W16" s="39">
        <f t="shared" si="3"/>
        <v>311.95799265743699</v>
      </c>
      <c r="X16" s="39">
        <f t="shared" si="3"/>
        <v>561.95799265743699</v>
      </c>
      <c r="Y16" s="39">
        <f t="shared" si="3"/>
        <v>811.95799265743699</v>
      </c>
      <c r="Z16" s="39">
        <f t="shared" si="3"/>
        <v>1061.957992657437</v>
      </c>
    </row>
    <row r="17" spans="1:26" ht="15" thickBot="1" x14ac:dyDescent="0.35">
      <c r="A17" s="22"/>
      <c r="B17" s="24"/>
      <c r="C17" s="24"/>
      <c r="D17" s="250"/>
      <c r="E17" s="48">
        <f>B16</f>
        <v>12</v>
      </c>
      <c r="F17" s="44">
        <f t="shared" si="2"/>
        <v>-1356.0681737032901</v>
      </c>
      <c r="G17" s="45">
        <f t="shared" si="2"/>
        <v>-1106.0681737032901</v>
      </c>
      <c r="H17" s="45">
        <f>H$14-($B$14/$E17)</f>
        <v>-856.06817370329009</v>
      </c>
      <c r="I17" s="45">
        <f t="shared" si="2"/>
        <v>-606.06817370329009</v>
      </c>
      <c r="J17" s="46">
        <f>J$14-($B$14/$E17)</f>
        <v>-356.06817370329009</v>
      </c>
      <c r="K17" s="46">
        <f t="shared" si="2"/>
        <v>-106.06817370329009</v>
      </c>
      <c r="L17" s="46">
        <f t="shared" si="2"/>
        <v>143.93182629670991</v>
      </c>
      <c r="M17" s="46">
        <f t="shared" si="2"/>
        <v>393.93182629670991</v>
      </c>
      <c r="N17" s="47">
        <f t="shared" si="2"/>
        <v>643.93182629670991</v>
      </c>
      <c r="P17" s="250"/>
      <c r="Q17" s="48">
        <f>E17</f>
        <v>12</v>
      </c>
      <c r="R17" s="39">
        <f>R$14-($B$12/$E17)</f>
        <v>-778.51067370328974</v>
      </c>
      <c r="S17" s="39">
        <f>S$14-($B$12/$E17)</f>
        <v>-528.51067370328974</v>
      </c>
      <c r="T17" s="39">
        <f t="shared" si="3"/>
        <v>-278.51067370328974</v>
      </c>
      <c r="U17" s="39">
        <f t="shared" si="3"/>
        <v>-28.51067370328974</v>
      </c>
      <c r="V17" s="39">
        <f>V$14-($B$12/$E17)</f>
        <v>221.48932629671026</v>
      </c>
      <c r="W17" s="39">
        <f t="shared" si="3"/>
        <v>471.48932629671026</v>
      </c>
      <c r="X17" s="39">
        <f t="shared" si="3"/>
        <v>721.48932629671026</v>
      </c>
      <c r="Y17" s="39">
        <f t="shared" si="3"/>
        <v>971.48932629671026</v>
      </c>
      <c r="Z17" s="39">
        <f t="shared" si="3"/>
        <v>1221.4893262967103</v>
      </c>
    </row>
    <row r="18" spans="1:26" ht="15" thickBot="1" x14ac:dyDescent="0.35">
      <c r="A18" s="22" t="s">
        <v>20</v>
      </c>
      <c r="B18" s="23">
        <f>$B$4</f>
        <v>4177</v>
      </c>
      <c r="C18" s="24"/>
      <c r="D18" s="250"/>
      <c r="E18" s="38">
        <f>E17+0.5</f>
        <v>12.5</v>
      </c>
      <c r="F18" s="44">
        <f t="shared" si="2"/>
        <v>-1186.1970467551582</v>
      </c>
      <c r="G18" s="45">
        <f t="shared" si="2"/>
        <v>-936.19704675515823</v>
      </c>
      <c r="H18" s="45">
        <f t="shared" si="2"/>
        <v>-686.19704675515823</v>
      </c>
      <c r="I18" s="46">
        <f t="shared" si="2"/>
        <v>-436.19704675515823</v>
      </c>
      <c r="J18" s="46">
        <f t="shared" si="2"/>
        <v>-186.19704675515823</v>
      </c>
      <c r="K18" s="46">
        <f t="shared" si="2"/>
        <v>63.802953244841774</v>
      </c>
      <c r="L18" s="46">
        <f t="shared" si="2"/>
        <v>313.80295324484177</v>
      </c>
      <c r="M18" s="46">
        <f t="shared" si="2"/>
        <v>563.80295324484177</v>
      </c>
      <c r="N18" s="47">
        <f t="shared" si="2"/>
        <v>813.80295324484177</v>
      </c>
      <c r="P18" s="250"/>
      <c r="Q18" s="38">
        <f>Q17+0.5</f>
        <v>12.5</v>
      </c>
      <c r="R18" s="39">
        <f>R$14-($B$12/$E18)</f>
        <v>-631.74184675515789</v>
      </c>
      <c r="S18" s="39">
        <f t="shared" si="3"/>
        <v>-381.74184675515789</v>
      </c>
      <c r="T18" s="39">
        <f t="shared" si="3"/>
        <v>-131.74184675515789</v>
      </c>
      <c r="U18" s="39">
        <f t="shared" si="3"/>
        <v>118.25815324484211</v>
      </c>
      <c r="V18" s="39">
        <f t="shared" si="3"/>
        <v>368.25815324484211</v>
      </c>
      <c r="W18" s="39">
        <f t="shared" si="3"/>
        <v>618.25815324484211</v>
      </c>
      <c r="X18" s="39">
        <f t="shared" si="3"/>
        <v>868.25815324484211</v>
      </c>
      <c r="Y18" s="39">
        <f t="shared" si="3"/>
        <v>1118.2581532448421</v>
      </c>
      <c r="Z18" s="39">
        <f t="shared" si="3"/>
        <v>1368.2581532448421</v>
      </c>
    </row>
    <row r="19" spans="1:26" ht="15" thickBot="1" x14ac:dyDescent="0.35">
      <c r="A19" s="49" t="s">
        <v>21</v>
      </c>
      <c r="B19" s="23">
        <f>D4</f>
        <v>286.29000000000002</v>
      </c>
      <c r="C19" s="24"/>
      <c r="D19" s="251"/>
      <c r="E19" s="38">
        <f>E18+0.5</f>
        <v>13</v>
      </c>
      <c r="F19" s="50">
        <f t="shared" si="2"/>
        <v>-1029.3929295722673</v>
      </c>
      <c r="G19" s="51">
        <f t="shared" si="2"/>
        <v>-779.39292957226735</v>
      </c>
      <c r="H19" s="52">
        <f t="shared" si="2"/>
        <v>-529.39292957226735</v>
      </c>
      <c r="I19" s="52">
        <f t="shared" si="2"/>
        <v>-279.39292957226735</v>
      </c>
      <c r="J19" s="52">
        <f t="shared" si="2"/>
        <v>-29.392929572267349</v>
      </c>
      <c r="K19" s="52">
        <f t="shared" si="2"/>
        <v>220.60707042773265</v>
      </c>
      <c r="L19" s="52">
        <f t="shared" si="2"/>
        <v>470.60707042773265</v>
      </c>
      <c r="M19" s="52">
        <f t="shared" si="2"/>
        <v>720.60707042773265</v>
      </c>
      <c r="N19" s="53">
        <f>N$14-($B$14/$E19)</f>
        <v>970.60707042773265</v>
      </c>
      <c r="P19" s="251"/>
      <c r="Q19" s="38">
        <f>Q18+0.5</f>
        <v>13</v>
      </c>
      <c r="R19" s="39">
        <f>R$14-($B$12/$E19)</f>
        <v>-496.26292957226724</v>
      </c>
      <c r="S19" s="39">
        <f>S$14-($B$12/$E19)</f>
        <v>-246.26292957226724</v>
      </c>
      <c r="T19" s="39">
        <f t="shared" si="3"/>
        <v>3.7370704277327604</v>
      </c>
      <c r="U19" s="39">
        <f t="shared" si="3"/>
        <v>253.73707042773276</v>
      </c>
      <c r="V19" s="39">
        <f t="shared" si="3"/>
        <v>503.73707042773276</v>
      </c>
      <c r="W19" s="39">
        <f t="shared" si="3"/>
        <v>753.73707042773276</v>
      </c>
      <c r="X19" s="39">
        <f t="shared" si="3"/>
        <v>1003.7370704277328</v>
      </c>
      <c r="Y19" s="39">
        <f t="shared" si="3"/>
        <v>1253.7370704277328</v>
      </c>
      <c r="Z19" s="39">
        <f t="shared" si="3"/>
        <v>1503.7370704277328</v>
      </c>
    </row>
    <row r="20" spans="1:26" x14ac:dyDescent="0.3">
      <c r="A20" s="54" t="s">
        <v>22</v>
      </c>
      <c r="B20" s="33">
        <f>B18-B19</f>
        <v>3890.71</v>
      </c>
      <c r="C20" s="24"/>
      <c r="D20" s="55"/>
      <c r="E20" s="56"/>
      <c r="F20" s="57"/>
      <c r="G20" s="57"/>
      <c r="H20" s="57"/>
      <c r="I20" s="57"/>
      <c r="J20" s="57"/>
      <c r="K20" s="57"/>
      <c r="L20" s="57"/>
      <c r="P20" s="55"/>
      <c r="Q20" s="56"/>
      <c r="R20" s="57"/>
      <c r="S20" s="57"/>
      <c r="T20" s="57"/>
      <c r="U20" s="57"/>
      <c r="V20" s="57"/>
      <c r="W20" s="57"/>
      <c r="X20" s="57"/>
    </row>
    <row r="21" spans="1:26" x14ac:dyDescent="0.3">
      <c r="A21" s="54"/>
      <c r="B21" s="34"/>
      <c r="C21" s="24"/>
      <c r="D21" s="55"/>
      <c r="E21" s="56"/>
      <c r="F21" s="57"/>
      <c r="G21" s="57"/>
      <c r="H21" s="57"/>
      <c r="I21" s="57"/>
      <c r="J21" s="57"/>
      <c r="K21" s="57"/>
      <c r="L21" s="57"/>
      <c r="P21" s="55"/>
      <c r="Q21" s="56"/>
      <c r="R21" s="57"/>
      <c r="S21" s="57"/>
      <c r="T21" s="57"/>
      <c r="U21" s="57"/>
      <c r="V21" s="57"/>
      <c r="W21" s="57"/>
      <c r="X21" s="57"/>
    </row>
    <row r="22" spans="1:26" x14ac:dyDescent="0.3">
      <c r="A22" s="54"/>
      <c r="B22" s="34"/>
      <c r="C22" s="24"/>
      <c r="D22" s="55"/>
      <c r="E22" s="56"/>
      <c r="F22" s="57"/>
      <c r="G22" s="57"/>
      <c r="H22" s="57"/>
      <c r="I22" s="57"/>
      <c r="J22" s="57"/>
      <c r="K22" s="57"/>
      <c r="L22" s="57"/>
      <c r="P22" s="55"/>
      <c r="Q22" s="56"/>
      <c r="R22" s="57"/>
      <c r="S22" s="57"/>
      <c r="T22" s="57"/>
      <c r="U22" s="57"/>
      <c r="V22" s="57"/>
      <c r="W22" s="57"/>
      <c r="X22" s="57"/>
    </row>
    <row r="23" spans="1:26" ht="15" thickBot="1" x14ac:dyDescent="0.35">
      <c r="A23" s="248"/>
      <c r="B23" s="248"/>
      <c r="C23" s="9"/>
      <c r="D23" s="55"/>
      <c r="E23" s="56"/>
      <c r="F23" s="57"/>
      <c r="G23" s="57"/>
      <c r="H23" s="57"/>
      <c r="I23" s="57"/>
      <c r="J23" s="57"/>
      <c r="K23" s="57"/>
      <c r="L23" s="57"/>
      <c r="P23" s="55"/>
      <c r="Q23" s="56"/>
      <c r="R23" s="57"/>
      <c r="S23" s="57"/>
      <c r="T23" s="57"/>
      <c r="U23" s="57"/>
      <c r="V23" s="57"/>
      <c r="W23" s="57"/>
      <c r="X23" s="57"/>
    </row>
    <row r="24" spans="1:26" ht="15" thickBot="1" x14ac:dyDescent="0.35">
      <c r="A24" s="58" t="s">
        <v>23</v>
      </c>
      <c r="B24" s="59"/>
      <c r="C24" s="20"/>
      <c r="D24" s="252" t="s">
        <v>24</v>
      </c>
      <c r="E24" s="253"/>
      <c r="F24" s="253"/>
      <c r="G24" s="253"/>
      <c r="H24" s="253"/>
      <c r="I24" s="253"/>
      <c r="J24" s="253"/>
      <c r="K24" s="253"/>
      <c r="L24" s="253"/>
      <c r="M24" s="253"/>
      <c r="N24" s="254"/>
      <c r="P24" s="252" t="s">
        <v>25</v>
      </c>
      <c r="Q24" s="253"/>
      <c r="R24" s="253"/>
      <c r="S24" s="253"/>
      <c r="T24" s="253"/>
      <c r="U24" s="253"/>
      <c r="V24" s="253"/>
      <c r="W24" s="253"/>
      <c r="X24" s="253"/>
      <c r="Y24" s="253"/>
      <c r="Z24" s="254"/>
    </row>
    <row r="25" spans="1:26" ht="15" thickBot="1" x14ac:dyDescent="0.35">
      <c r="A25" s="22" t="s">
        <v>12</v>
      </c>
      <c r="B25" s="23">
        <f>'Crop Comparison'!E28</f>
        <v>14366.252931915504</v>
      </c>
      <c r="C25" s="24"/>
      <c r="D25" s="25"/>
      <c r="E25" s="26"/>
      <c r="F25" s="27"/>
      <c r="G25" s="28"/>
      <c r="H25" s="27"/>
      <c r="I25" s="27"/>
      <c r="J25" s="27" t="s">
        <v>13</v>
      </c>
      <c r="K25" s="29"/>
      <c r="L25" s="27"/>
      <c r="M25" s="29"/>
      <c r="N25" s="27"/>
      <c r="P25" s="25"/>
      <c r="Q25" s="26"/>
      <c r="R25" s="27"/>
      <c r="S25" s="28"/>
      <c r="T25" s="27"/>
      <c r="U25" s="27"/>
      <c r="V25" s="27" t="s">
        <v>13</v>
      </c>
      <c r="W25" s="29"/>
      <c r="X25" s="27"/>
      <c r="Y25" s="29"/>
      <c r="Z25" s="27"/>
    </row>
    <row r="26" spans="1:26" ht="15" thickBot="1" x14ac:dyDescent="0.35">
      <c r="A26" s="22" t="s">
        <v>14</v>
      </c>
      <c r="B26" s="23">
        <f>'Crop Comparison'!E30</f>
        <v>5934.62</v>
      </c>
      <c r="C26" s="24"/>
      <c r="D26" s="252" t="s">
        <v>15</v>
      </c>
      <c r="E26" s="254"/>
      <c r="F26" s="60">
        <f>G26-200</f>
        <v>9200</v>
      </c>
      <c r="G26" s="60">
        <f>H26-200</f>
        <v>9400</v>
      </c>
      <c r="H26" s="60">
        <f>I26-200</f>
        <v>9600</v>
      </c>
      <c r="I26" s="61">
        <f>J26-200</f>
        <v>9800</v>
      </c>
      <c r="J26" s="62">
        <f>B31</f>
        <v>10000</v>
      </c>
      <c r="K26" s="61">
        <f>J26+200</f>
        <v>10200</v>
      </c>
      <c r="L26" s="61">
        <f>K26+200</f>
        <v>10400</v>
      </c>
      <c r="M26" s="61">
        <f>L26+200</f>
        <v>10600</v>
      </c>
      <c r="N26" s="61">
        <f>M26+200</f>
        <v>10800</v>
      </c>
      <c r="P26" s="252" t="s">
        <v>15</v>
      </c>
      <c r="Q26" s="254"/>
      <c r="R26" s="60">
        <f>S26-200</f>
        <v>9200</v>
      </c>
      <c r="S26" s="60">
        <f>T26-200</f>
        <v>9400</v>
      </c>
      <c r="T26" s="60">
        <f>U26-200</f>
        <v>9600</v>
      </c>
      <c r="U26" s="61">
        <f>V26-200</f>
        <v>9800</v>
      </c>
      <c r="V26" s="62">
        <f>J26</f>
        <v>10000</v>
      </c>
      <c r="W26" s="61">
        <f>V26+200</f>
        <v>10200</v>
      </c>
      <c r="X26" s="61">
        <f>W26+200</f>
        <v>10400</v>
      </c>
      <c r="Y26" s="61">
        <f>X26+200</f>
        <v>10600</v>
      </c>
      <c r="Z26" s="61">
        <f>Y26+200</f>
        <v>10800</v>
      </c>
    </row>
    <row r="27" spans="1:26" ht="15" thickBot="1" x14ac:dyDescent="0.35">
      <c r="A27" s="32" t="s">
        <v>16</v>
      </c>
      <c r="B27" s="33">
        <f>B26+B25</f>
        <v>20300.872931915503</v>
      </c>
      <c r="C27" s="34"/>
      <c r="D27" s="255" t="s">
        <v>17</v>
      </c>
      <c r="E27" s="256"/>
      <c r="F27" s="63">
        <f t="shared" ref="F27:N27" si="4">F26-$B$32</f>
        <v>8754.4500000000007</v>
      </c>
      <c r="G27" s="63">
        <f t="shared" si="4"/>
        <v>8954.4500000000007</v>
      </c>
      <c r="H27" s="63">
        <f t="shared" si="4"/>
        <v>9154.4500000000007</v>
      </c>
      <c r="I27" s="63">
        <f t="shared" si="4"/>
        <v>9354.4500000000007</v>
      </c>
      <c r="J27" s="64">
        <f t="shared" si="4"/>
        <v>9554.4500000000007</v>
      </c>
      <c r="K27" s="63">
        <f t="shared" si="4"/>
        <v>9754.4500000000007</v>
      </c>
      <c r="L27" s="63">
        <f t="shared" si="4"/>
        <v>9954.4500000000007</v>
      </c>
      <c r="M27" s="63">
        <f t="shared" si="4"/>
        <v>10154.450000000001</v>
      </c>
      <c r="N27" s="63">
        <f t="shared" si="4"/>
        <v>10354.450000000001</v>
      </c>
      <c r="P27" s="255" t="s">
        <v>17</v>
      </c>
      <c r="Q27" s="256"/>
      <c r="R27" s="63">
        <f t="shared" ref="R27:Z27" si="5">R26-$B$32</f>
        <v>8754.4500000000007</v>
      </c>
      <c r="S27" s="63">
        <f t="shared" si="5"/>
        <v>8954.4500000000007</v>
      </c>
      <c r="T27" s="63">
        <f t="shared" si="5"/>
        <v>9154.4500000000007</v>
      </c>
      <c r="U27" s="63">
        <f t="shared" si="5"/>
        <v>9354.4500000000007</v>
      </c>
      <c r="V27" s="64">
        <f t="shared" si="5"/>
        <v>9554.4500000000007</v>
      </c>
      <c r="W27" s="63">
        <f t="shared" si="5"/>
        <v>9754.4500000000007</v>
      </c>
      <c r="X27" s="63">
        <f t="shared" si="5"/>
        <v>9954.4500000000007</v>
      </c>
      <c r="Y27" s="63">
        <f t="shared" si="5"/>
        <v>10154.450000000001</v>
      </c>
      <c r="Z27" s="63">
        <f t="shared" si="5"/>
        <v>10354.450000000001</v>
      </c>
    </row>
    <row r="28" spans="1:26" ht="15" thickBot="1" x14ac:dyDescent="0.35">
      <c r="A28" s="22"/>
      <c r="B28" s="24"/>
      <c r="C28" s="24"/>
      <c r="D28" s="249" t="s">
        <v>18</v>
      </c>
      <c r="E28" s="38">
        <f>E29-0.25</f>
        <v>1.5</v>
      </c>
      <c r="F28" s="39">
        <f t="shared" ref="F28:M32" si="6">F$27-($B$27/$E28)</f>
        <v>-4779.4652879436671</v>
      </c>
      <c r="G28" s="39">
        <f t="shared" si="6"/>
        <v>-4579.4652879436671</v>
      </c>
      <c r="H28" s="39">
        <f t="shared" si="6"/>
        <v>-4379.4652879436671</v>
      </c>
      <c r="I28" s="39">
        <f t="shared" si="6"/>
        <v>-4179.4652879436671</v>
      </c>
      <c r="J28" s="39">
        <f t="shared" si="6"/>
        <v>-3979.4652879436671</v>
      </c>
      <c r="K28" s="39">
        <f t="shared" si="6"/>
        <v>-3779.4652879436671</v>
      </c>
      <c r="L28" s="39">
        <f t="shared" si="6"/>
        <v>-3579.4652879436671</v>
      </c>
      <c r="M28" s="39">
        <f t="shared" si="6"/>
        <v>-3379.4652879436671</v>
      </c>
      <c r="N28" s="39">
        <f>N$27-($B$27/$E28)</f>
        <v>-3179.4652879436671</v>
      </c>
      <c r="P28" s="249" t="s">
        <v>18</v>
      </c>
      <c r="Q28" s="38">
        <f>Q29-0.25</f>
        <v>1.5</v>
      </c>
      <c r="R28" s="39">
        <f t="shared" ref="R28:Y32" si="7">R$27-($B$25/$E28)</f>
        <v>-823.05195461033509</v>
      </c>
      <c r="S28" s="39">
        <f t="shared" si="7"/>
        <v>-623.05195461033509</v>
      </c>
      <c r="T28" s="39">
        <f t="shared" si="7"/>
        <v>-423.05195461033509</v>
      </c>
      <c r="U28" s="39">
        <f t="shared" si="7"/>
        <v>-223.05195461033509</v>
      </c>
      <c r="V28" s="39">
        <f t="shared" si="7"/>
        <v>-23.051954610335088</v>
      </c>
      <c r="W28" s="39">
        <f t="shared" si="7"/>
        <v>176.94804538966491</v>
      </c>
      <c r="X28" s="39">
        <f t="shared" si="7"/>
        <v>376.94804538966491</v>
      </c>
      <c r="Y28" s="39">
        <f t="shared" si="7"/>
        <v>576.94804538966491</v>
      </c>
      <c r="Z28" s="39">
        <f>Z$27-($B$25/$E28)</f>
        <v>776.94804538966491</v>
      </c>
    </row>
    <row r="29" spans="1:26" ht="15" thickBot="1" x14ac:dyDescent="0.35">
      <c r="A29" s="22" t="s">
        <v>19</v>
      </c>
      <c r="B29" s="43">
        <v>2</v>
      </c>
      <c r="C29" s="24"/>
      <c r="D29" s="250"/>
      <c r="E29" s="38">
        <f>E30-0.25</f>
        <v>1.75</v>
      </c>
      <c r="F29" s="39">
        <f t="shared" si="6"/>
        <v>-2846.0488182374302</v>
      </c>
      <c r="G29" s="39">
        <f t="shared" si="6"/>
        <v>-2646.0488182374302</v>
      </c>
      <c r="H29" s="39">
        <f t="shared" si="6"/>
        <v>-2446.0488182374302</v>
      </c>
      <c r="I29" s="39">
        <f t="shared" si="6"/>
        <v>-2246.0488182374302</v>
      </c>
      <c r="J29" s="39">
        <f t="shared" si="6"/>
        <v>-2046.0488182374302</v>
      </c>
      <c r="K29" s="39">
        <f t="shared" si="6"/>
        <v>-1846.0488182374302</v>
      </c>
      <c r="L29" s="39">
        <f t="shared" si="6"/>
        <v>-1646.0488182374302</v>
      </c>
      <c r="M29" s="39">
        <f t="shared" si="6"/>
        <v>-1446.0488182374302</v>
      </c>
      <c r="N29" s="39">
        <f>N$27-($B$27/$E29)</f>
        <v>-1246.0488182374302</v>
      </c>
      <c r="P29" s="250"/>
      <c r="Q29" s="38">
        <f>Q30-0.25</f>
        <v>1.75</v>
      </c>
      <c r="R29" s="39">
        <f t="shared" si="7"/>
        <v>545.1626103339986</v>
      </c>
      <c r="S29" s="39">
        <f t="shared" si="7"/>
        <v>745.1626103339986</v>
      </c>
      <c r="T29" s="39">
        <f t="shared" si="7"/>
        <v>945.1626103339986</v>
      </c>
      <c r="U29" s="39">
        <f t="shared" si="7"/>
        <v>1145.1626103339986</v>
      </c>
      <c r="V29" s="39">
        <f t="shared" si="7"/>
        <v>1345.1626103339986</v>
      </c>
      <c r="W29" s="39">
        <f t="shared" si="7"/>
        <v>1545.1626103339986</v>
      </c>
      <c r="X29" s="39">
        <f t="shared" si="7"/>
        <v>1745.1626103339986</v>
      </c>
      <c r="Y29" s="39">
        <f t="shared" si="7"/>
        <v>1945.1626103339986</v>
      </c>
      <c r="Z29" s="39">
        <f>Z$27-($B$25/$E29)</f>
        <v>2145.1626103339986</v>
      </c>
    </row>
    <row r="30" spans="1:26" ht="15" thickBot="1" x14ac:dyDescent="0.35">
      <c r="A30" s="22"/>
      <c r="B30" s="65"/>
      <c r="C30" s="24"/>
      <c r="D30" s="250"/>
      <c r="E30" s="48">
        <f>B29</f>
        <v>2</v>
      </c>
      <c r="F30" s="39">
        <f t="shared" si="6"/>
        <v>-1395.9864659577506</v>
      </c>
      <c r="G30" s="39">
        <f t="shared" si="6"/>
        <v>-1195.9864659577506</v>
      </c>
      <c r="H30" s="39">
        <f t="shared" si="6"/>
        <v>-995.98646595775062</v>
      </c>
      <c r="I30" s="39">
        <f t="shared" si="6"/>
        <v>-795.98646595775062</v>
      </c>
      <c r="J30" s="39">
        <f t="shared" si="6"/>
        <v>-595.98646595775062</v>
      </c>
      <c r="K30" s="39">
        <f t="shared" si="6"/>
        <v>-395.98646595775062</v>
      </c>
      <c r="L30" s="39">
        <f t="shared" si="6"/>
        <v>-195.98646595775062</v>
      </c>
      <c r="M30" s="39">
        <f t="shared" si="6"/>
        <v>4.0135340422493755</v>
      </c>
      <c r="N30" s="39">
        <f>N$27-($B$27/$E30)</f>
        <v>204.01353404224938</v>
      </c>
      <c r="P30" s="250"/>
      <c r="Q30" s="48">
        <f>E30</f>
        <v>2</v>
      </c>
      <c r="R30" s="39">
        <f t="shared" si="7"/>
        <v>1571.3235340422489</v>
      </c>
      <c r="S30" s="39">
        <f>S$27-($B$25/$E30)</f>
        <v>1771.3235340422489</v>
      </c>
      <c r="T30" s="39">
        <f t="shared" si="7"/>
        <v>1971.3235340422489</v>
      </c>
      <c r="U30" s="39">
        <f t="shared" si="7"/>
        <v>2171.3235340422489</v>
      </c>
      <c r="V30" s="39">
        <f t="shared" si="7"/>
        <v>2371.3235340422489</v>
      </c>
      <c r="W30" s="39">
        <f t="shared" si="7"/>
        <v>2571.3235340422489</v>
      </c>
      <c r="X30" s="39">
        <f t="shared" si="7"/>
        <v>2771.3235340422489</v>
      </c>
      <c r="Y30" s="39">
        <f t="shared" si="7"/>
        <v>2971.3235340422489</v>
      </c>
      <c r="Z30" s="39">
        <f>Z$27-($B$25/$E30)</f>
        <v>3171.3235340422489</v>
      </c>
    </row>
    <row r="31" spans="1:26" ht="15" thickBot="1" x14ac:dyDescent="0.35">
      <c r="A31" s="22" t="s">
        <v>26</v>
      </c>
      <c r="B31" s="23">
        <f>B5</f>
        <v>10000</v>
      </c>
      <c r="C31" s="24"/>
      <c r="D31" s="250"/>
      <c r="E31" s="38">
        <f>E30+0.25</f>
        <v>2.25</v>
      </c>
      <c r="F31" s="39">
        <f t="shared" si="6"/>
        <v>-268.16019196244451</v>
      </c>
      <c r="G31" s="39">
        <f t="shared" si="6"/>
        <v>-68.160191962444515</v>
      </c>
      <c r="H31" s="39">
        <f t="shared" si="6"/>
        <v>131.83980803755549</v>
      </c>
      <c r="I31" s="39">
        <f t="shared" si="6"/>
        <v>331.83980803755549</v>
      </c>
      <c r="J31" s="39">
        <f t="shared" si="6"/>
        <v>531.83980803755549</v>
      </c>
      <c r="K31" s="39">
        <f t="shared" si="6"/>
        <v>731.83980803755549</v>
      </c>
      <c r="L31" s="39">
        <f t="shared" si="6"/>
        <v>931.83980803755549</v>
      </c>
      <c r="M31" s="39">
        <f t="shared" si="6"/>
        <v>1131.8398080375555</v>
      </c>
      <c r="N31" s="39">
        <f>N$27-($B$27/$E31)</f>
        <v>1331.8398080375555</v>
      </c>
      <c r="P31" s="250"/>
      <c r="Q31" s="38">
        <f>Q30+0.25</f>
        <v>2.25</v>
      </c>
      <c r="R31" s="39">
        <f t="shared" si="7"/>
        <v>2369.4486969264435</v>
      </c>
      <c r="S31" s="39">
        <f t="shared" si="7"/>
        <v>2569.4486969264435</v>
      </c>
      <c r="T31" s="39">
        <f t="shared" si="7"/>
        <v>2769.4486969264435</v>
      </c>
      <c r="U31" s="39">
        <f t="shared" si="7"/>
        <v>2969.4486969264435</v>
      </c>
      <c r="V31" s="39">
        <f t="shared" si="7"/>
        <v>3169.4486969264435</v>
      </c>
      <c r="W31" s="39">
        <f t="shared" si="7"/>
        <v>3369.4486969264435</v>
      </c>
      <c r="X31" s="39">
        <f t="shared" si="7"/>
        <v>3569.4486969264435</v>
      </c>
      <c r="Y31" s="39">
        <f t="shared" si="7"/>
        <v>3769.4486969264435</v>
      </c>
      <c r="Z31" s="39">
        <f>Z$27-($B$25/$E31)</f>
        <v>3969.4486969264435</v>
      </c>
    </row>
    <row r="32" spans="1:26" ht="15" thickBot="1" x14ac:dyDescent="0.35">
      <c r="A32" s="49" t="s">
        <v>21</v>
      </c>
      <c r="B32" s="23">
        <f>D5</f>
        <v>445.55</v>
      </c>
      <c r="C32" s="24"/>
      <c r="D32" s="251"/>
      <c r="E32" s="38">
        <f>E31+0.25</f>
        <v>2.5</v>
      </c>
      <c r="F32" s="39">
        <f t="shared" si="6"/>
        <v>634.10082723379946</v>
      </c>
      <c r="G32" s="39">
        <f t="shared" si="6"/>
        <v>834.10082723379946</v>
      </c>
      <c r="H32" s="39">
        <f t="shared" si="6"/>
        <v>1034.1008272337995</v>
      </c>
      <c r="I32" s="39">
        <f t="shared" si="6"/>
        <v>1234.1008272337995</v>
      </c>
      <c r="J32" s="39">
        <f t="shared" si="6"/>
        <v>1434.1008272337995</v>
      </c>
      <c r="K32" s="39">
        <f t="shared" si="6"/>
        <v>1634.1008272337995</v>
      </c>
      <c r="L32" s="39">
        <f t="shared" si="6"/>
        <v>1834.1008272337995</v>
      </c>
      <c r="M32" s="39">
        <f t="shared" si="6"/>
        <v>2034.1008272337995</v>
      </c>
      <c r="N32" s="39">
        <f>N$27-($B$27/$E32)</f>
        <v>2234.1008272337995</v>
      </c>
      <c r="P32" s="251"/>
      <c r="Q32" s="38">
        <f>Q31+0.25</f>
        <v>2.5</v>
      </c>
      <c r="R32" s="39">
        <f t="shared" si="7"/>
        <v>3007.9488272337994</v>
      </c>
      <c r="S32" s="39">
        <f t="shared" si="7"/>
        <v>3207.9488272337994</v>
      </c>
      <c r="T32" s="39">
        <f t="shared" si="7"/>
        <v>3407.9488272337994</v>
      </c>
      <c r="U32" s="39">
        <f t="shared" si="7"/>
        <v>3607.9488272337994</v>
      </c>
      <c r="V32" s="39">
        <f t="shared" si="7"/>
        <v>3807.9488272337994</v>
      </c>
      <c r="W32" s="39">
        <f t="shared" si="7"/>
        <v>4007.9488272337994</v>
      </c>
      <c r="X32" s="39">
        <f t="shared" si="7"/>
        <v>4207.9488272337994</v>
      </c>
      <c r="Y32" s="39">
        <f t="shared" si="7"/>
        <v>4407.9488272337994</v>
      </c>
      <c r="Z32" s="39">
        <f>Z$27-($B$25/$E32)</f>
        <v>4607.9488272337994</v>
      </c>
    </row>
    <row r="33" spans="1:26" x14ac:dyDescent="0.3">
      <c r="A33" s="54" t="s">
        <v>22</v>
      </c>
      <c r="B33" s="33">
        <f>B31-B32</f>
        <v>9554.4500000000007</v>
      </c>
      <c r="C33" s="24"/>
      <c r="D33" s="55"/>
      <c r="E33" s="56"/>
      <c r="F33" s="57"/>
      <c r="G33" s="57"/>
      <c r="H33" s="57"/>
      <c r="I33" s="57"/>
      <c r="J33" s="57"/>
      <c r="K33" s="57"/>
      <c r="L33" s="57"/>
      <c r="P33" s="55"/>
      <c r="Q33" s="56"/>
      <c r="R33" s="57"/>
      <c r="S33" s="57"/>
      <c r="T33" s="57"/>
      <c r="U33" s="57"/>
      <c r="V33" s="57"/>
      <c r="W33" s="57"/>
      <c r="X33" s="57"/>
    </row>
    <row r="34" spans="1:26" x14ac:dyDescent="0.3">
      <c r="A34" s="54"/>
      <c r="B34" s="34"/>
      <c r="C34" s="24"/>
      <c r="D34" s="55"/>
      <c r="E34" s="56"/>
      <c r="F34" s="57"/>
      <c r="G34" s="57"/>
      <c r="H34" s="57"/>
      <c r="I34" s="57"/>
      <c r="J34" s="57"/>
      <c r="K34" s="57"/>
      <c r="L34" s="57"/>
      <c r="P34" s="55"/>
      <c r="Q34" s="56"/>
      <c r="R34" s="57"/>
      <c r="S34" s="57"/>
      <c r="T34" s="57"/>
      <c r="U34" s="57"/>
      <c r="V34" s="57"/>
      <c r="W34" s="57"/>
      <c r="X34" s="57"/>
    </row>
    <row r="35" spans="1:26" x14ac:dyDescent="0.3">
      <c r="A35" s="9"/>
      <c r="B35" s="9"/>
      <c r="C35" s="9"/>
      <c r="D35" s="55"/>
      <c r="E35" s="56"/>
      <c r="F35" s="57"/>
      <c r="G35" s="57"/>
      <c r="H35" s="57"/>
      <c r="I35" s="57"/>
      <c r="J35" s="57"/>
      <c r="K35" s="57"/>
      <c r="L35" s="57"/>
      <c r="P35" s="55"/>
      <c r="Q35" s="56"/>
      <c r="R35" s="57"/>
      <c r="S35" s="57"/>
      <c r="T35" s="57"/>
      <c r="U35" s="57"/>
      <c r="V35" s="57"/>
      <c r="W35" s="57"/>
      <c r="X35" s="57"/>
    </row>
    <row r="36" spans="1:26" ht="15" thickBot="1" x14ac:dyDescent="0.35">
      <c r="A36" s="248"/>
      <c r="B36" s="248"/>
      <c r="C36" s="9"/>
    </row>
    <row r="37" spans="1:26" ht="15" thickBot="1" x14ac:dyDescent="0.35">
      <c r="A37" s="58" t="s">
        <v>27</v>
      </c>
      <c r="B37" s="59"/>
      <c r="C37" s="20"/>
      <c r="D37" s="252" t="s">
        <v>28</v>
      </c>
      <c r="E37" s="253"/>
      <c r="F37" s="253"/>
      <c r="G37" s="253"/>
      <c r="H37" s="253"/>
      <c r="I37" s="253"/>
      <c r="J37" s="253"/>
      <c r="K37" s="253"/>
      <c r="L37" s="253"/>
      <c r="M37" s="253"/>
      <c r="N37" s="254"/>
      <c r="P37" s="252" t="s">
        <v>29</v>
      </c>
      <c r="Q37" s="253"/>
      <c r="R37" s="253"/>
      <c r="S37" s="253"/>
      <c r="T37" s="253"/>
      <c r="U37" s="253"/>
      <c r="V37" s="253"/>
      <c r="W37" s="253"/>
      <c r="X37" s="253"/>
      <c r="Y37" s="253"/>
      <c r="Z37" s="254"/>
    </row>
    <row r="38" spans="1:26" ht="15" thickBot="1" x14ac:dyDescent="0.35">
      <c r="A38" s="22" t="s">
        <v>12</v>
      </c>
      <c r="B38" s="23">
        <f>'Crop Comparison'!C28</f>
        <v>26066.441043513078</v>
      </c>
      <c r="C38" s="66"/>
      <c r="D38" s="25"/>
      <c r="E38" s="26"/>
      <c r="F38" s="27"/>
      <c r="G38" s="28"/>
      <c r="H38" s="27"/>
      <c r="I38" s="27"/>
      <c r="J38" s="27" t="s">
        <v>30</v>
      </c>
      <c r="K38" s="29"/>
      <c r="L38" s="27"/>
      <c r="M38" s="29"/>
      <c r="N38" s="27"/>
      <c r="P38" s="25"/>
      <c r="Q38" s="26"/>
      <c r="R38" s="27"/>
      <c r="S38" s="28"/>
      <c r="T38" s="27"/>
      <c r="U38" s="27"/>
      <c r="V38" s="27" t="s">
        <v>30</v>
      </c>
      <c r="W38" s="29"/>
      <c r="X38" s="27"/>
      <c r="Y38" s="29"/>
      <c r="Z38" s="27"/>
    </row>
    <row r="39" spans="1:26" ht="15" thickBot="1" x14ac:dyDescent="0.35">
      <c r="A39" s="22" t="s">
        <v>14</v>
      </c>
      <c r="B39" s="23">
        <f>'Crop Comparison'!C30</f>
        <v>6022.34</v>
      </c>
      <c r="C39" s="66"/>
      <c r="D39" s="252" t="s">
        <v>15</v>
      </c>
      <c r="E39" s="254"/>
      <c r="F39" s="30">
        <f>G39-200</f>
        <v>7545</v>
      </c>
      <c r="G39" s="30">
        <f>H39-200</f>
        <v>7745</v>
      </c>
      <c r="H39" s="30">
        <f>I39-200</f>
        <v>7945</v>
      </c>
      <c r="I39" s="30">
        <f>J39-200</f>
        <v>8145</v>
      </c>
      <c r="J39" s="31">
        <f>B44</f>
        <v>8345</v>
      </c>
      <c r="K39" s="30">
        <f>J39+200</f>
        <v>8545</v>
      </c>
      <c r="L39" s="30">
        <f>K39+200</f>
        <v>8745</v>
      </c>
      <c r="M39" s="30">
        <f>L39+200</f>
        <v>8945</v>
      </c>
      <c r="N39" s="30">
        <f>M39+200</f>
        <v>9145</v>
      </c>
      <c r="P39" s="252" t="s">
        <v>15</v>
      </c>
      <c r="Q39" s="254"/>
      <c r="R39" s="30">
        <f>S39-200</f>
        <v>7545</v>
      </c>
      <c r="S39" s="30">
        <f>T39-200</f>
        <v>7745</v>
      </c>
      <c r="T39" s="30">
        <f>U39-200</f>
        <v>7945</v>
      </c>
      <c r="U39" s="30">
        <f>V39-200</f>
        <v>8145</v>
      </c>
      <c r="V39" s="27">
        <f>J39</f>
        <v>8345</v>
      </c>
      <c r="W39" s="30">
        <f>V39+200</f>
        <v>8545</v>
      </c>
      <c r="X39" s="30">
        <f>W39+200</f>
        <v>8745</v>
      </c>
      <c r="Y39" s="30">
        <f>X39+200</f>
        <v>8945</v>
      </c>
      <c r="Z39" s="30">
        <f>Y39+200</f>
        <v>9145</v>
      </c>
    </row>
    <row r="40" spans="1:26" ht="15" thickBot="1" x14ac:dyDescent="0.35">
      <c r="A40" s="32" t="s">
        <v>16</v>
      </c>
      <c r="B40" s="33">
        <f>B39+B38</f>
        <v>32088.781043513078</v>
      </c>
      <c r="C40" s="8"/>
      <c r="D40" s="255" t="s">
        <v>17</v>
      </c>
      <c r="E40" s="256"/>
      <c r="F40" s="67">
        <f t="shared" ref="F40:N40" si="8">F39-$B$45</f>
        <v>7352.59</v>
      </c>
      <c r="G40" s="35">
        <f t="shared" si="8"/>
        <v>7552.59</v>
      </c>
      <c r="H40" s="35">
        <f t="shared" si="8"/>
        <v>7752.59</v>
      </c>
      <c r="I40" s="35">
        <f t="shared" si="8"/>
        <v>7952.59</v>
      </c>
      <c r="J40" s="37">
        <f t="shared" si="8"/>
        <v>8152.59</v>
      </c>
      <c r="K40" s="35">
        <f t="shared" si="8"/>
        <v>8352.59</v>
      </c>
      <c r="L40" s="35">
        <f t="shared" si="8"/>
        <v>8552.59</v>
      </c>
      <c r="M40" s="35">
        <f t="shared" si="8"/>
        <v>8752.59</v>
      </c>
      <c r="N40" s="35">
        <f t="shared" si="8"/>
        <v>8952.59</v>
      </c>
      <c r="P40" s="255" t="s">
        <v>17</v>
      </c>
      <c r="Q40" s="256"/>
      <c r="R40" s="35">
        <f t="shared" ref="R40:Z40" si="9">R39-$B$45</f>
        <v>7352.59</v>
      </c>
      <c r="S40" s="35">
        <f t="shared" si="9"/>
        <v>7552.59</v>
      </c>
      <c r="T40" s="35">
        <f t="shared" si="9"/>
        <v>7752.59</v>
      </c>
      <c r="U40" s="35">
        <f t="shared" si="9"/>
        <v>7952.59</v>
      </c>
      <c r="V40" s="37">
        <f t="shared" si="9"/>
        <v>8152.59</v>
      </c>
      <c r="W40" s="35">
        <f t="shared" si="9"/>
        <v>8352.59</v>
      </c>
      <c r="X40" s="35">
        <f t="shared" si="9"/>
        <v>8552.59</v>
      </c>
      <c r="Y40" s="35">
        <f t="shared" si="9"/>
        <v>8752.59</v>
      </c>
      <c r="Z40" s="35">
        <f t="shared" si="9"/>
        <v>8952.59</v>
      </c>
    </row>
    <row r="41" spans="1:26" ht="15" thickBot="1" x14ac:dyDescent="0.35">
      <c r="A41" s="22"/>
      <c r="B41" s="24"/>
      <c r="C41" s="68"/>
      <c r="D41" s="249" t="s">
        <v>18</v>
      </c>
      <c r="E41" s="38">
        <f>E42-0.25</f>
        <v>3</v>
      </c>
      <c r="F41" s="39">
        <f>F$40-($B$40/$E41)</f>
        <v>-3343.670347837693</v>
      </c>
      <c r="G41" s="40">
        <f t="shared" ref="F41:N45" si="10">G$40-($B$40/$E41)</f>
        <v>-3143.670347837693</v>
      </c>
      <c r="H41" s="40">
        <f t="shared" si="10"/>
        <v>-2943.670347837693</v>
      </c>
      <c r="I41" s="40">
        <f t="shared" si="10"/>
        <v>-2743.670347837693</v>
      </c>
      <c r="J41" s="40">
        <f t="shared" si="10"/>
        <v>-2543.670347837693</v>
      </c>
      <c r="K41" s="40">
        <f t="shared" si="10"/>
        <v>-2343.670347837693</v>
      </c>
      <c r="L41" s="40">
        <f t="shared" si="10"/>
        <v>-2143.670347837693</v>
      </c>
      <c r="M41" s="41">
        <f t="shared" si="10"/>
        <v>-1943.670347837693</v>
      </c>
      <c r="N41" s="42">
        <f t="shared" si="10"/>
        <v>-1743.670347837693</v>
      </c>
      <c r="P41" s="249" t="s">
        <v>18</v>
      </c>
      <c r="Q41" s="38">
        <f>Q42-0.25</f>
        <v>3</v>
      </c>
      <c r="R41" s="39">
        <f>R$40-($B$38/$E41)</f>
        <v>-1336.2236811710263</v>
      </c>
      <c r="S41" s="39">
        <f t="shared" ref="S41:Z41" si="11">S$40-($B$38/$E41)</f>
        <v>-1136.2236811710263</v>
      </c>
      <c r="T41" s="39">
        <f t="shared" si="11"/>
        <v>-936.22368117102633</v>
      </c>
      <c r="U41" s="39">
        <f t="shared" si="11"/>
        <v>-736.22368117102633</v>
      </c>
      <c r="V41" s="39">
        <f t="shared" si="11"/>
        <v>-536.22368117102633</v>
      </c>
      <c r="W41" s="39">
        <f t="shared" si="11"/>
        <v>-336.22368117102633</v>
      </c>
      <c r="X41" s="39">
        <f t="shared" si="11"/>
        <v>-136.22368117102633</v>
      </c>
      <c r="Y41" s="39">
        <f t="shared" si="11"/>
        <v>63.776318828973672</v>
      </c>
      <c r="Z41" s="39">
        <f t="shared" si="11"/>
        <v>263.77631882897367</v>
      </c>
    </row>
    <row r="42" spans="1:26" ht="15" thickBot="1" x14ac:dyDescent="0.35">
      <c r="A42" s="22" t="s">
        <v>19</v>
      </c>
      <c r="B42" s="43">
        <v>3.5</v>
      </c>
      <c r="C42" s="69"/>
      <c r="D42" s="250"/>
      <c r="E42" s="38">
        <f>E43-0.25</f>
        <v>3.25</v>
      </c>
      <c r="F42" s="44">
        <f t="shared" si="10"/>
        <v>-2520.8810903117155</v>
      </c>
      <c r="G42" s="45">
        <f t="shared" si="10"/>
        <v>-2320.8810903117155</v>
      </c>
      <c r="H42" s="45">
        <f t="shared" si="10"/>
        <v>-2120.8810903117155</v>
      </c>
      <c r="I42" s="45">
        <f t="shared" si="10"/>
        <v>-1920.8810903117155</v>
      </c>
      <c r="J42" s="45">
        <f t="shared" si="10"/>
        <v>-1720.8810903117155</v>
      </c>
      <c r="K42" s="46">
        <f t="shared" si="10"/>
        <v>-1520.8810903117155</v>
      </c>
      <c r="L42" s="46">
        <f t="shared" si="10"/>
        <v>-1320.8810903117155</v>
      </c>
      <c r="M42" s="46">
        <f t="shared" si="10"/>
        <v>-1120.8810903117155</v>
      </c>
      <c r="N42" s="47">
        <f t="shared" si="10"/>
        <v>-920.88109031171552</v>
      </c>
      <c r="P42" s="250"/>
      <c r="Q42" s="38">
        <f>Q43-0.25</f>
        <v>3.25</v>
      </c>
      <c r="R42" s="39">
        <f t="shared" ref="R42:Z45" si="12">R$40-($B$38/$E42)</f>
        <v>-667.8533980040238</v>
      </c>
      <c r="S42" s="39">
        <f t="shared" si="12"/>
        <v>-467.8533980040238</v>
      </c>
      <c r="T42" s="39">
        <f t="shared" si="12"/>
        <v>-267.8533980040238</v>
      </c>
      <c r="U42" s="39">
        <f t="shared" si="12"/>
        <v>-67.853398004023802</v>
      </c>
      <c r="V42" s="39">
        <f t="shared" si="12"/>
        <v>132.1466019959762</v>
      </c>
      <c r="W42" s="39">
        <f t="shared" si="12"/>
        <v>332.1466019959762</v>
      </c>
      <c r="X42" s="39">
        <f t="shared" si="12"/>
        <v>532.1466019959762</v>
      </c>
      <c r="Y42" s="39">
        <f t="shared" si="12"/>
        <v>732.1466019959762</v>
      </c>
      <c r="Z42" s="39">
        <f t="shared" si="12"/>
        <v>932.1466019959762</v>
      </c>
    </row>
    <row r="43" spans="1:26" ht="15" thickBot="1" x14ac:dyDescent="0.35">
      <c r="A43" s="22"/>
      <c r="B43" s="24"/>
      <c r="C43" s="68"/>
      <c r="D43" s="250"/>
      <c r="E43" s="48">
        <f>B42</f>
        <v>3.5</v>
      </c>
      <c r="F43" s="44">
        <f t="shared" si="10"/>
        <v>-1815.6331552894499</v>
      </c>
      <c r="G43" s="45">
        <f t="shared" si="10"/>
        <v>-1615.6331552894499</v>
      </c>
      <c r="H43" s="45">
        <f t="shared" si="10"/>
        <v>-1415.6331552894499</v>
      </c>
      <c r="I43" s="45">
        <f>I$40-($B$40/$E43)</f>
        <v>-1215.6331552894499</v>
      </c>
      <c r="J43" s="46">
        <f t="shared" si="10"/>
        <v>-1015.6331552894499</v>
      </c>
      <c r="K43" s="46">
        <f t="shared" si="10"/>
        <v>-815.63315528944986</v>
      </c>
      <c r="L43" s="46">
        <f t="shared" si="10"/>
        <v>-615.63315528944986</v>
      </c>
      <c r="M43" s="46">
        <f t="shared" si="10"/>
        <v>-415.63315528944986</v>
      </c>
      <c r="N43" s="47">
        <f t="shared" si="10"/>
        <v>-215.63315528944986</v>
      </c>
      <c r="P43" s="250"/>
      <c r="Q43" s="48">
        <f>E43</f>
        <v>3.5</v>
      </c>
      <c r="R43" s="39">
        <f>R$40-($B$38/$E43)</f>
        <v>-94.964583860879429</v>
      </c>
      <c r="S43" s="39">
        <f>S$40-($B$38/$E43)</f>
        <v>105.03541613912057</v>
      </c>
      <c r="T43" s="39">
        <f t="shared" si="12"/>
        <v>305.03541613912057</v>
      </c>
      <c r="U43" s="39">
        <f t="shared" si="12"/>
        <v>505.03541613912057</v>
      </c>
      <c r="V43" s="39">
        <f t="shared" si="12"/>
        <v>705.03541613912057</v>
      </c>
      <c r="W43" s="39">
        <f t="shared" si="12"/>
        <v>905.03541613912057</v>
      </c>
      <c r="X43" s="39">
        <f t="shared" si="12"/>
        <v>1105.0354161391206</v>
      </c>
      <c r="Y43" s="39">
        <f t="shared" si="12"/>
        <v>1305.0354161391206</v>
      </c>
      <c r="Z43" s="39">
        <f t="shared" si="12"/>
        <v>1505.0354161391206</v>
      </c>
    </row>
    <row r="44" spans="1:26" ht="15" thickBot="1" x14ac:dyDescent="0.35">
      <c r="A44" s="22" t="s">
        <v>31</v>
      </c>
      <c r="B44" s="23">
        <f>B6</f>
        <v>8345</v>
      </c>
      <c r="C44" s="68"/>
      <c r="D44" s="250"/>
      <c r="E44" s="38">
        <f>E43+0.25</f>
        <v>3.75</v>
      </c>
      <c r="F44" s="44">
        <f t="shared" si="10"/>
        <v>-1204.4182782701537</v>
      </c>
      <c r="G44" s="45">
        <f t="shared" si="10"/>
        <v>-1004.4182782701537</v>
      </c>
      <c r="H44" s="45">
        <f t="shared" si="10"/>
        <v>-804.41827827015368</v>
      </c>
      <c r="I44" s="46">
        <f t="shared" si="10"/>
        <v>-604.41827827015368</v>
      </c>
      <c r="J44" s="46">
        <f t="shared" si="10"/>
        <v>-404.41827827015368</v>
      </c>
      <c r="K44" s="46">
        <f t="shared" si="10"/>
        <v>-204.41827827015368</v>
      </c>
      <c r="L44" s="46">
        <f t="shared" si="10"/>
        <v>-4.418278270153678</v>
      </c>
      <c r="M44" s="46">
        <f t="shared" si="10"/>
        <v>195.58172172984632</v>
      </c>
      <c r="N44" s="47">
        <f t="shared" si="10"/>
        <v>395.58172172984632</v>
      </c>
      <c r="P44" s="250"/>
      <c r="Q44" s="38">
        <f>Q43+0.25</f>
        <v>3.75</v>
      </c>
      <c r="R44" s="39">
        <f t="shared" si="12"/>
        <v>401.53905506317915</v>
      </c>
      <c r="S44" s="39">
        <f t="shared" si="12"/>
        <v>601.53905506317915</v>
      </c>
      <c r="T44" s="39">
        <f t="shared" si="12"/>
        <v>801.53905506317915</v>
      </c>
      <c r="U44" s="39">
        <f t="shared" si="12"/>
        <v>1001.5390550631791</v>
      </c>
      <c r="V44" s="39">
        <f t="shared" si="12"/>
        <v>1201.5390550631791</v>
      </c>
      <c r="W44" s="39">
        <f t="shared" si="12"/>
        <v>1401.5390550631791</v>
      </c>
      <c r="X44" s="39">
        <f t="shared" si="12"/>
        <v>1601.5390550631791</v>
      </c>
      <c r="Y44" s="39">
        <f t="shared" si="12"/>
        <v>1801.5390550631791</v>
      </c>
      <c r="Z44" s="39">
        <f t="shared" si="12"/>
        <v>2001.5390550631791</v>
      </c>
    </row>
    <row r="45" spans="1:26" ht="15" thickBot="1" x14ac:dyDescent="0.35">
      <c r="A45" s="49" t="s">
        <v>21</v>
      </c>
      <c r="B45" s="23">
        <f>D6</f>
        <v>192.41</v>
      </c>
      <c r="C45" s="70"/>
      <c r="D45" s="251"/>
      <c r="E45" s="38">
        <f>E44+0.25</f>
        <v>4</v>
      </c>
      <c r="F45" s="50">
        <f t="shared" si="10"/>
        <v>-669.60526087826929</v>
      </c>
      <c r="G45" s="51">
        <f t="shared" si="10"/>
        <v>-469.60526087826929</v>
      </c>
      <c r="H45" s="52">
        <f t="shared" si="10"/>
        <v>-269.60526087826929</v>
      </c>
      <c r="I45" s="52">
        <f t="shared" si="10"/>
        <v>-69.605260878269291</v>
      </c>
      <c r="J45" s="52">
        <f t="shared" si="10"/>
        <v>130.39473912173071</v>
      </c>
      <c r="K45" s="52">
        <f t="shared" si="10"/>
        <v>330.39473912173071</v>
      </c>
      <c r="L45" s="52">
        <f t="shared" si="10"/>
        <v>530.39473912173071</v>
      </c>
      <c r="M45" s="52">
        <f t="shared" si="10"/>
        <v>730.39473912173071</v>
      </c>
      <c r="N45" s="53">
        <f>N$40-($B$40/$E45)</f>
        <v>930.39473912173071</v>
      </c>
      <c r="P45" s="251"/>
      <c r="Q45" s="38">
        <f>Q44+0.25</f>
        <v>4</v>
      </c>
      <c r="R45" s="39">
        <f t="shared" si="12"/>
        <v>835.97973912173074</v>
      </c>
      <c r="S45" s="39">
        <f t="shared" si="12"/>
        <v>1035.9797391217307</v>
      </c>
      <c r="T45" s="39">
        <f t="shared" si="12"/>
        <v>1235.9797391217307</v>
      </c>
      <c r="U45" s="39">
        <f t="shared" si="12"/>
        <v>1435.9797391217307</v>
      </c>
      <c r="V45" s="39">
        <f t="shared" si="12"/>
        <v>1635.9797391217307</v>
      </c>
      <c r="W45" s="39">
        <f t="shared" si="12"/>
        <v>1835.9797391217307</v>
      </c>
      <c r="X45" s="39">
        <f t="shared" si="12"/>
        <v>2035.9797391217307</v>
      </c>
      <c r="Y45" s="39">
        <f t="shared" si="12"/>
        <v>2235.9797391217307</v>
      </c>
      <c r="Z45" s="39">
        <f t="shared" si="12"/>
        <v>2435.9797391217307</v>
      </c>
    </row>
    <row r="46" spans="1:26" x14ac:dyDescent="0.3">
      <c r="A46" s="54" t="s">
        <v>22</v>
      </c>
      <c r="B46" s="33">
        <f>B44-B45</f>
        <v>8152.59</v>
      </c>
      <c r="C46" s="70"/>
    </row>
    <row r="47" spans="1:26" x14ac:dyDescent="0.3">
      <c r="A47" s="9"/>
      <c r="B47" s="9"/>
      <c r="C47" s="9"/>
    </row>
    <row r="48" spans="1:26" x14ac:dyDescent="0.3">
      <c r="A48" s="9"/>
      <c r="B48" s="9"/>
      <c r="C48" s="9"/>
    </row>
    <row r="49" spans="1:26" ht="15" thickBot="1" x14ac:dyDescent="0.35">
      <c r="A49" s="247"/>
      <c r="B49" s="247"/>
      <c r="C49" s="9"/>
    </row>
    <row r="50" spans="1:26" ht="15" thickBot="1" x14ac:dyDescent="0.35">
      <c r="A50" s="58" t="s">
        <v>32</v>
      </c>
      <c r="B50" s="59"/>
      <c r="C50" s="20"/>
      <c r="D50" s="252" t="s">
        <v>33</v>
      </c>
      <c r="E50" s="253"/>
      <c r="F50" s="253"/>
      <c r="G50" s="253"/>
      <c r="H50" s="253"/>
      <c r="I50" s="253"/>
      <c r="J50" s="253"/>
      <c r="K50" s="253"/>
      <c r="L50" s="253"/>
      <c r="M50" s="253"/>
      <c r="N50" s="254"/>
      <c r="P50" s="252" t="s">
        <v>34</v>
      </c>
      <c r="Q50" s="253"/>
      <c r="R50" s="253"/>
      <c r="S50" s="253"/>
      <c r="T50" s="253"/>
      <c r="U50" s="253"/>
      <c r="V50" s="253"/>
      <c r="W50" s="253"/>
      <c r="X50" s="253"/>
      <c r="Y50" s="253"/>
      <c r="Z50" s="254"/>
    </row>
    <row r="51" spans="1:26" ht="15" thickBot="1" x14ac:dyDescent="0.35">
      <c r="A51" s="22" t="s">
        <v>12</v>
      </c>
      <c r="B51" s="23">
        <f>'Crop Comparison'!D28</f>
        <v>16162.025673775002</v>
      </c>
      <c r="C51" s="66"/>
      <c r="D51" s="25"/>
      <c r="E51" s="26"/>
      <c r="F51" s="27"/>
      <c r="G51" s="28"/>
      <c r="H51" s="27"/>
      <c r="I51" s="27"/>
      <c r="J51" s="27" t="s">
        <v>30</v>
      </c>
      <c r="K51" s="29"/>
      <c r="L51" s="27"/>
      <c r="M51" s="29"/>
      <c r="N51" s="27"/>
      <c r="P51" s="25"/>
      <c r="Q51" s="26"/>
      <c r="R51" s="27"/>
      <c r="S51" s="28"/>
      <c r="T51" s="27"/>
      <c r="U51" s="27"/>
      <c r="V51" s="27" t="s">
        <v>30</v>
      </c>
      <c r="W51" s="29"/>
      <c r="X51" s="27"/>
      <c r="Y51" s="29"/>
      <c r="Z51" s="27"/>
    </row>
    <row r="52" spans="1:26" ht="15" thickBot="1" x14ac:dyDescent="0.35">
      <c r="A52" s="22" t="s">
        <v>14</v>
      </c>
      <c r="B52" s="23">
        <f>'Crop Comparison'!D30</f>
        <v>7215.57</v>
      </c>
      <c r="C52" s="66"/>
      <c r="D52" s="252" t="s">
        <v>15</v>
      </c>
      <c r="E52" s="254"/>
      <c r="F52" s="30">
        <f>G52-200</f>
        <v>2700</v>
      </c>
      <c r="G52" s="30">
        <f>H52-200</f>
        <v>2900</v>
      </c>
      <c r="H52" s="30">
        <f>I52-200</f>
        <v>3100</v>
      </c>
      <c r="I52" s="30">
        <f>J52-200</f>
        <v>3300</v>
      </c>
      <c r="J52" s="31">
        <f>B57</f>
        <v>3500</v>
      </c>
      <c r="K52" s="30">
        <f>J52+200</f>
        <v>3700</v>
      </c>
      <c r="L52" s="30">
        <f>K52+200</f>
        <v>3900</v>
      </c>
      <c r="M52" s="30">
        <f>L52+200</f>
        <v>4100</v>
      </c>
      <c r="N52" s="30">
        <f>M52+200</f>
        <v>4300</v>
      </c>
      <c r="P52" s="252" t="s">
        <v>15</v>
      </c>
      <c r="Q52" s="254"/>
      <c r="R52" s="30">
        <f>S52-200</f>
        <v>2700</v>
      </c>
      <c r="S52" s="30">
        <f>T52-200</f>
        <v>2900</v>
      </c>
      <c r="T52" s="30">
        <f>U52-200</f>
        <v>3100</v>
      </c>
      <c r="U52" s="30">
        <f>V52-200</f>
        <v>3300</v>
      </c>
      <c r="V52" s="27">
        <f>J52</f>
        <v>3500</v>
      </c>
      <c r="W52" s="30">
        <f>V52+200</f>
        <v>3700</v>
      </c>
      <c r="X52" s="30">
        <f>W52+200</f>
        <v>3900</v>
      </c>
      <c r="Y52" s="30">
        <f>X52+200</f>
        <v>4100</v>
      </c>
      <c r="Z52" s="30">
        <f>Y52+200</f>
        <v>4300</v>
      </c>
    </row>
    <row r="53" spans="1:26" ht="15" thickBot="1" x14ac:dyDescent="0.35">
      <c r="A53" s="32" t="s">
        <v>16</v>
      </c>
      <c r="B53" s="33">
        <f>B52+B51</f>
        <v>23377.595673775002</v>
      </c>
      <c r="C53" s="8"/>
      <c r="D53" s="255" t="s">
        <v>17</v>
      </c>
      <c r="E53" s="256"/>
      <c r="F53" s="67">
        <f t="shared" ref="F53:N53" si="13">F52-$B$45</f>
        <v>2507.59</v>
      </c>
      <c r="G53" s="35">
        <f t="shared" si="13"/>
        <v>2707.59</v>
      </c>
      <c r="H53" s="35">
        <f t="shared" si="13"/>
        <v>2907.59</v>
      </c>
      <c r="I53" s="35">
        <f t="shared" si="13"/>
        <v>3107.59</v>
      </c>
      <c r="J53" s="37">
        <f t="shared" si="13"/>
        <v>3307.59</v>
      </c>
      <c r="K53" s="35">
        <f t="shared" si="13"/>
        <v>3507.59</v>
      </c>
      <c r="L53" s="35">
        <f t="shared" si="13"/>
        <v>3707.59</v>
      </c>
      <c r="M53" s="35">
        <f t="shared" si="13"/>
        <v>3907.59</v>
      </c>
      <c r="N53" s="35">
        <f t="shared" si="13"/>
        <v>4107.59</v>
      </c>
      <c r="P53" s="255" t="s">
        <v>17</v>
      </c>
      <c r="Q53" s="256"/>
      <c r="R53" s="35">
        <f t="shared" ref="R53:Z53" si="14">R52-$B$45</f>
        <v>2507.59</v>
      </c>
      <c r="S53" s="35">
        <f t="shared" si="14"/>
        <v>2707.59</v>
      </c>
      <c r="T53" s="35">
        <f t="shared" si="14"/>
        <v>2907.59</v>
      </c>
      <c r="U53" s="35">
        <f t="shared" si="14"/>
        <v>3107.59</v>
      </c>
      <c r="V53" s="37">
        <f t="shared" si="14"/>
        <v>3307.59</v>
      </c>
      <c r="W53" s="35">
        <f t="shared" si="14"/>
        <v>3507.59</v>
      </c>
      <c r="X53" s="35">
        <f t="shared" si="14"/>
        <v>3707.59</v>
      </c>
      <c r="Y53" s="35">
        <f t="shared" si="14"/>
        <v>3907.59</v>
      </c>
      <c r="Z53" s="35">
        <f t="shared" si="14"/>
        <v>4107.59</v>
      </c>
    </row>
    <row r="54" spans="1:26" ht="15" thickBot="1" x14ac:dyDescent="0.35">
      <c r="A54" s="22"/>
      <c r="B54" s="24"/>
      <c r="C54" s="68"/>
      <c r="D54" s="249" t="s">
        <v>18</v>
      </c>
      <c r="E54" s="38">
        <f>E55-0.25</f>
        <v>6.5</v>
      </c>
      <c r="F54" s="39">
        <f>F$53-($B$53/$E54)</f>
        <v>-1088.9631805807694</v>
      </c>
      <c r="G54" s="39">
        <f t="shared" ref="G54:N54" si="15">G$53-($B$53/$E54)</f>
        <v>-888.9631805807694</v>
      </c>
      <c r="H54" s="39">
        <f t="shared" si="15"/>
        <v>-688.9631805807694</v>
      </c>
      <c r="I54" s="39">
        <f t="shared" si="15"/>
        <v>-488.9631805807694</v>
      </c>
      <c r="J54" s="39">
        <f t="shared" si="15"/>
        <v>-288.9631805807694</v>
      </c>
      <c r="K54" s="39">
        <f t="shared" si="15"/>
        <v>-88.963180580769404</v>
      </c>
      <c r="L54" s="39">
        <f t="shared" si="15"/>
        <v>111.0368194192306</v>
      </c>
      <c r="M54" s="39">
        <f t="shared" si="15"/>
        <v>311.0368194192306</v>
      </c>
      <c r="N54" s="39">
        <f t="shared" si="15"/>
        <v>511.0368194192306</v>
      </c>
      <c r="P54" s="249" t="s">
        <v>18</v>
      </c>
      <c r="Q54" s="38">
        <f>Q55-0.25</f>
        <v>6.5</v>
      </c>
      <c r="R54" s="39">
        <f t="shared" ref="R54:Z58" si="16">R$53-($B$51/$E54)</f>
        <v>21.124511726922719</v>
      </c>
      <c r="S54" s="39">
        <f t="shared" si="16"/>
        <v>221.12451172692272</v>
      </c>
      <c r="T54" s="39">
        <f t="shared" si="16"/>
        <v>421.12451172692272</v>
      </c>
      <c r="U54" s="39">
        <f t="shared" si="16"/>
        <v>621.12451172692272</v>
      </c>
      <c r="V54" s="39">
        <f t="shared" si="16"/>
        <v>821.12451172692272</v>
      </c>
      <c r="W54" s="39">
        <f t="shared" si="16"/>
        <v>1021.1245117269227</v>
      </c>
      <c r="X54" s="39">
        <f t="shared" si="16"/>
        <v>1221.1245117269227</v>
      </c>
      <c r="Y54" s="39">
        <f t="shared" si="16"/>
        <v>1421.1245117269227</v>
      </c>
      <c r="Z54" s="39">
        <f t="shared" si="16"/>
        <v>1621.1245117269227</v>
      </c>
    </row>
    <row r="55" spans="1:26" ht="15" thickBot="1" x14ac:dyDescent="0.35">
      <c r="A55" s="22" t="s">
        <v>19</v>
      </c>
      <c r="B55" s="43">
        <v>7</v>
      </c>
      <c r="C55" s="69"/>
      <c r="D55" s="250"/>
      <c r="E55" s="38">
        <f>E56-0.25</f>
        <v>6.75</v>
      </c>
      <c r="F55" s="39">
        <f t="shared" ref="F55:N58" si="17">F$53-($B$53/$E55)</f>
        <v>-955.75750722592602</v>
      </c>
      <c r="G55" s="39">
        <f t="shared" si="17"/>
        <v>-755.75750722592602</v>
      </c>
      <c r="H55" s="39">
        <f t="shared" si="17"/>
        <v>-555.75750722592602</v>
      </c>
      <c r="I55" s="39">
        <f t="shared" si="17"/>
        <v>-355.75750722592602</v>
      </c>
      <c r="J55" s="39">
        <f t="shared" si="17"/>
        <v>-155.75750722592602</v>
      </c>
      <c r="K55" s="39">
        <f t="shared" si="17"/>
        <v>44.24249277407398</v>
      </c>
      <c r="L55" s="39">
        <f t="shared" si="17"/>
        <v>244.24249277407398</v>
      </c>
      <c r="M55" s="39">
        <f t="shared" si="17"/>
        <v>444.24249277407398</v>
      </c>
      <c r="N55" s="39">
        <f t="shared" si="17"/>
        <v>644.24249277407398</v>
      </c>
      <c r="P55" s="250"/>
      <c r="Q55" s="38">
        <f>Q56-0.25</f>
        <v>6.75</v>
      </c>
      <c r="R55" s="39">
        <f t="shared" si="16"/>
        <v>113.21582610740734</v>
      </c>
      <c r="S55" s="39">
        <f t="shared" si="16"/>
        <v>313.21582610740734</v>
      </c>
      <c r="T55" s="39">
        <f t="shared" si="16"/>
        <v>513.21582610740734</v>
      </c>
      <c r="U55" s="39">
        <f t="shared" si="16"/>
        <v>713.21582610740734</v>
      </c>
      <c r="V55" s="39">
        <f t="shared" si="16"/>
        <v>913.21582610740734</v>
      </c>
      <c r="W55" s="39">
        <f t="shared" si="16"/>
        <v>1113.2158261074073</v>
      </c>
      <c r="X55" s="39">
        <f t="shared" si="16"/>
        <v>1313.2158261074073</v>
      </c>
      <c r="Y55" s="39">
        <f t="shared" si="16"/>
        <v>1513.2158261074073</v>
      </c>
      <c r="Z55" s="39">
        <f t="shared" si="16"/>
        <v>1713.2158261074073</v>
      </c>
    </row>
    <row r="56" spans="1:26" ht="15" thickBot="1" x14ac:dyDescent="0.35">
      <c r="A56" s="22"/>
      <c r="B56" s="24"/>
      <c r="C56" s="68"/>
      <c r="D56" s="250"/>
      <c r="E56" s="48">
        <f>B55</f>
        <v>7</v>
      </c>
      <c r="F56" s="39">
        <f t="shared" si="17"/>
        <v>-832.06652482500022</v>
      </c>
      <c r="G56" s="39">
        <f t="shared" si="17"/>
        <v>-632.06652482500022</v>
      </c>
      <c r="H56" s="39">
        <f t="shared" si="17"/>
        <v>-432.06652482500022</v>
      </c>
      <c r="I56" s="39">
        <f t="shared" si="17"/>
        <v>-232.06652482500022</v>
      </c>
      <c r="J56" s="39">
        <f t="shared" si="17"/>
        <v>-32.066524825000215</v>
      </c>
      <c r="K56" s="39">
        <f t="shared" si="17"/>
        <v>167.93347517499978</v>
      </c>
      <c r="L56" s="39">
        <f t="shared" si="17"/>
        <v>367.93347517499978</v>
      </c>
      <c r="M56" s="39">
        <f t="shared" si="17"/>
        <v>567.93347517499978</v>
      </c>
      <c r="N56" s="39">
        <f t="shared" si="17"/>
        <v>767.93347517499978</v>
      </c>
      <c r="P56" s="250"/>
      <c r="Q56" s="48">
        <f>E56</f>
        <v>7</v>
      </c>
      <c r="R56" s="39">
        <f t="shared" si="16"/>
        <v>198.72918946071422</v>
      </c>
      <c r="S56" s="39">
        <f t="shared" si="16"/>
        <v>398.72918946071422</v>
      </c>
      <c r="T56" s="39">
        <f t="shared" si="16"/>
        <v>598.72918946071422</v>
      </c>
      <c r="U56" s="39">
        <f t="shared" si="16"/>
        <v>798.72918946071422</v>
      </c>
      <c r="V56" s="39">
        <f t="shared" si="16"/>
        <v>998.72918946071422</v>
      </c>
      <c r="W56" s="39">
        <f t="shared" si="16"/>
        <v>1198.7291894607142</v>
      </c>
      <c r="X56" s="39">
        <f t="shared" si="16"/>
        <v>1398.7291894607142</v>
      </c>
      <c r="Y56" s="39">
        <f t="shared" si="16"/>
        <v>1598.7291894607142</v>
      </c>
      <c r="Z56" s="39">
        <f t="shared" si="16"/>
        <v>1798.7291894607142</v>
      </c>
    </row>
    <row r="57" spans="1:26" ht="15" thickBot="1" x14ac:dyDescent="0.35">
      <c r="A57" s="22" t="s">
        <v>35</v>
      </c>
      <c r="B57" s="23">
        <f>B7</f>
        <v>3500</v>
      </c>
      <c r="C57" s="68"/>
      <c r="D57" s="250"/>
      <c r="E57" s="38">
        <f>E56+0.25</f>
        <v>7.25</v>
      </c>
      <c r="F57" s="39">
        <f t="shared" si="17"/>
        <v>-716.90595500344853</v>
      </c>
      <c r="G57" s="39">
        <f t="shared" si="17"/>
        <v>-516.90595500344853</v>
      </c>
      <c r="H57" s="39">
        <f t="shared" si="17"/>
        <v>-316.90595500344853</v>
      </c>
      <c r="I57" s="39">
        <f t="shared" si="17"/>
        <v>-116.90595500344853</v>
      </c>
      <c r="J57" s="39">
        <f t="shared" si="17"/>
        <v>83.094044996551474</v>
      </c>
      <c r="K57" s="39">
        <f t="shared" si="17"/>
        <v>283.09404499655147</v>
      </c>
      <c r="L57" s="39">
        <f t="shared" si="17"/>
        <v>483.09404499655147</v>
      </c>
      <c r="M57" s="39">
        <f t="shared" si="17"/>
        <v>683.09404499655147</v>
      </c>
      <c r="N57" s="39">
        <f t="shared" si="17"/>
        <v>883.09404499655147</v>
      </c>
      <c r="P57" s="250"/>
      <c r="Q57" s="38">
        <f>Q56+0.25</f>
        <v>7.25</v>
      </c>
      <c r="R57" s="39">
        <f t="shared" si="16"/>
        <v>278.34507947931024</v>
      </c>
      <c r="S57" s="39">
        <f t="shared" si="16"/>
        <v>478.34507947931024</v>
      </c>
      <c r="T57" s="39">
        <f t="shared" si="16"/>
        <v>678.34507947931024</v>
      </c>
      <c r="U57" s="39">
        <f t="shared" si="16"/>
        <v>878.34507947931024</v>
      </c>
      <c r="V57" s="39">
        <f t="shared" si="16"/>
        <v>1078.3450794793102</v>
      </c>
      <c r="W57" s="39">
        <f t="shared" si="16"/>
        <v>1278.3450794793102</v>
      </c>
      <c r="X57" s="39">
        <f t="shared" si="16"/>
        <v>1478.3450794793102</v>
      </c>
      <c r="Y57" s="39">
        <f t="shared" si="16"/>
        <v>1678.3450794793102</v>
      </c>
      <c r="Z57" s="39">
        <f t="shared" si="16"/>
        <v>1878.3450794793102</v>
      </c>
    </row>
    <row r="58" spans="1:26" ht="15" thickBot="1" x14ac:dyDescent="0.35">
      <c r="A58" s="49" t="s">
        <v>21</v>
      </c>
      <c r="B58" s="23">
        <f>D7</f>
        <v>108.52</v>
      </c>
      <c r="C58" s="70"/>
      <c r="D58" s="251"/>
      <c r="E58" s="38">
        <f>E57+0.25</f>
        <v>7.5</v>
      </c>
      <c r="F58" s="39">
        <f t="shared" si="17"/>
        <v>-609.4227565033334</v>
      </c>
      <c r="G58" s="39">
        <f t="shared" si="17"/>
        <v>-409.4227565033334</v>
      </c>
      <c r="H58" s="39">
        <f t="shared" si="17"/>
        <v>-209.4227565033334</v>
      </c>
      <c r="I58" s="39">
        <f t="shared" si="17"/>
        <v>-9.4227565033334031</v>
      </c>
      <c r="J58" s="39">
        <f t="shared" si="17"/>
        <v>190.5772434966666</v>
      </c>
      <c r="K58" s="39">
        <f t="shared" si="17"/>
        <v>390.5772434966666</v>
      </c>
      <c r="L58" s="39">
        <f t="shared" si="17"/>
        <v>590.5772434966666</v>
      </c>
      <c r="M58" s="39">
        <f t="shared" si="17"/>
        <v>790.5772434966666</v>
      </c>
      <c r="N58" s="39">
        <f>N$53-($B$53/$E58)</f>
        <v>990.5772434966666</v>
      </c>
      <c r="P58" s="251"/>
      <c r="Q58" s="38">
        <f>Q57+0.25</f>
        <v>7.5</v>
      </c>
      <c r="R58" s="39">
        <f>R$53-($B$51/$E58)</f>
        <v>352.65324349666662</v>
      </c>
      <c r="S58" s="39">
        <f t="shared" si="16"/>
        <v>552.65324349666662</v>
      </c>
      <c r="T58" s="39">
        <f t="shared" si="16"/>
        <v>752.65324349666662</v>
      </c>
      <c r="U58" s="39">
        <f t="shared" si="16"/>
        <v>952.65324349666662</v>
      </c>
      <c r="V58" s="39">
        <f t="shared" si="16"/>
        <v>1152.6532434966666</v>
      </c>
      <c r="W58" s="39">
        <f t="shared" si="16"/>
        <v>1352.6532434966666</v>
      </c>
      <c r="X58" s="39">
        <f t="shared" si="16"/>
        <v>1552.6532434966666</v>
      </c>
      <c r="Y58" s="39">
        <f t="shared" si="16"/>
        <v>1752.6532434966666</v>
      </c>
      <c r="Z58" s="39">
        <f t="shared" si="16"/>
        <v>1952.6532434966666</v>
      </c>
    </row>
    <row r="59" spans="1:26" x14ac:dyDescent="0.3">
      <c r="A59" s="54" t="s">
        <v>22</v>
      </c>
      <c r="B59" s="33">
        <f>B57-B58</f>
        <v>3391.48</v>
      </c>
      <c r="C59" s="70"/>
    </row>
    <row r="60" spans="1:26" x14ac:dyDescent="0.3">
      <c r="A60" s="9"/>
      <c r="B60" s="9"/>
      <c r="C60" s="9"/>
    </row>
    <row r="61" spans="1:26" x14ac:dyDescent="0.3">
      <c r="A61" s="9"/>
      <c r="B61" s="9"/>
      <c r="C61" s="9"/>
    </row>
  </sheetData>
  <sheetProtection selectLockedCells="1"/>
  <mergeCells count="35">
    <mergeCell ref="D11:N11"/>
    <mergeCell ref="P11:Z11"/>
    <mergeCell ref="D13:E13"/>
    <mergeCell ref="P13:Q13"/>
    <mergeCell ref="D14:E14"/>
    <mergeCell ref="P14:Q14"/>
    <mergeCell ref="D15:D19"/>
    <mergeCell ref="P15:P19"/>
    <mergeCell ref="D24:N24"/>
    <mergeCell ref="P24:Z24"/>
    <mergeCell ref="D26:E26"/>
    <mergeCell ref="P26:Q26"/>
    <mergeCell ref="P41:P45"/>
    <mergeCell ref="D27:E27"/>
    <mergeCell ref="P27:Q27"/>
    <mergeCell ref="D28:D32"/>
    <mergeCell ref="P28:P32"/>
    <mergeCell ref="D37:N37"/>
    <mergeCell ref="P37:Z37"/>
    <mergeCell ref="A49:B49"/>
    <mergeCell ref="A23:B23"/>
    <mergeCell ref="A36:B36"/>
    <mergeCell ref="D54:D58"/>
    <mergeCell ref="P54:P58"/>
    <mergeCell ref="D50:N50"/>
    <mergeCell ref="P50:Z50"/>
    <mergeCell ref="D52:E52"/>
    <mergeCell ref="P52:Q52"/>
    <mergeCell ref="D53:E53"/>
    <mergeCell ref="P53:Q53"/>
    <mergeCell ref="D39:E39"/>
    <mergeCell ref="P39:Q39"/>
    <mergeCell ref="D40:E40"/>
    <mergeCell ref="P40:Q40"/>
    <mergeCell ref="D41:D45"/>
  </mergeCells>
  <conditionalFormatting sqref="F15:N19">
    <cfRule type="cellIs" dxfId="31" priority="29" stopIfTrue="1" operator="lessThan">
      <formula>1</formula>
    </cfRule>
    <cfRule type="cellIs" dxfId="30" priority="30" stopIfTrue="1" operator="greaterThan">
      <formula>1</formula>
    </cfRule>
    <cfRule type="cellIs" dxfId="29" priority="31" stopIfTrue="1" operator="lessThan">
      <formula>1</formula>
    </cfRule>
    <cfRule type="cellIs" dxfId="28" priority="32" stopIfTrue="1" operator="greaterThan">
      <formula>1</formula>
    </cfRule>
  </conditionalFormatting>
  <conditionalFormatting sqref="F28:N32">
    <cfRule type="cellIs" dxfId="27" priority="13" stopIfTrue="1" operator="lessThan">
      <formula>1</formula>
    </cfRule>
    <cfRule type="cellIs" dxfId="26" priority="14" stopIfTrue="1" operator="greaterThan">
      <formula>1</formula>
    </cfRule>
    <cfRule type="cellIs" dxfId="25" priority="15" stopIfTrue="1" operator="lessThan">
      <formula>1</formula>
    </cfRule>
    <cfRule type="cellIs" dxfId="24" priority="16" stopIfTrue="1" operator="greaterThan">
      <formula>1</formula>
    </cfRule>
  </conditionalFormatting>
  <conditionalFormatting sqref="F41:N45">
    <cfRule type="cellIs" dxfId="23" priority="25" stopIfTrue="1" operator="lessThan">
      <formula>1</formula>
    </cfRule>
    <cfRule type="cellIs" dxfId="22" priority="26" stopIfTrue="1" operator="greaterThan">
      <formula>1</formula>
    </cfRule>
    <cfRule type="cellIs" dxfId="21" priority="27" stopIfTrue="1" operator="lessThan">
      <formula>1</formula>
    </cfRule>
    <cfRule type="cellIs" dxfId="20" priority="28" stopIfTrue="1" operator="greaterThan">
      <formula>1</formula>
    </cfRule>
  </conditionalFormatting>
  <conditionalFormatting sqref="F54:N58">
    <cfRule type="cellIs" dxfId="19" priority="5" stopIfTrue="1" operator="lessThan">
      <formula>1</formula>
    </cfRule>
    <cfRule type="cellIs" dxfId="18" priority="6" stopIfTrue="1" operator="greaterThan">
      <formula>1</formula>
    </cfRule>
    <cfRule type="cellIs" dxfId="17" priority="7" stopIfTrue="1" operator="lessThan">
      <formula>1</formula>
    </cfRule>
    <cfRule type="cellIs" dxfId="16" priority="8" stopIfTrue="1" operator="greaterThan">
      <formula>1</formula>
    </cfRule>
  </conditionalFormatting>
  <conditionalFormatting sqref="R15:Z19">
    <cfRule type="cellIs" dxfId="15" priority="21" stopIfTrue="1" operator="lessThan">
      <formula>1</formula>
    </cfRule>
    <cfRule type="cellIs" dxfId="14" priority="22" stopIfTrue="1" operator="greaterThan">
      <formula>1</formula>
    </cfRule>
    <cfRule type="cellIs" dxfId="13" priority="23" stopIfTrue="1" operator="lessThan">
      <formula>1</formula>
    </cfRule>
    <cfRule type="cellIs" dxfId="12" priority="24" stopIfTrue="1" operator="greaterThan">
      <formula>1</formula>
    </cfRule>
  </conditionalFormatting>
  <conditionalFormatting sqref="R28:Z32">
    <cfRule type="cellIs" dxfId="11" priority="9" stopIfTrue="1" operator="lessThan">
      <formula>1</formula>
    </cfRule>
    <cfRule type="cellIs" dxfId="10" priority="10" stopIfTrue="1" operator="greaterThan">
      <formula>1</formula>
    </cfRule>
    <cfRule type="cellIs" dxfId="9" priority="11" stopIfTrue="1" operator="lessThan">
      <formula>1</formula>
    </cfRule>
    <cfRule type="cellIs" dxfId="8" priority="12" stopIfTrue="1" operator="greaterThan">
      <formula>1</formula>
    </cfRule>
  </conditionalFormatting>
  <conditionalFormatting sqref="R41:Z45">
    <cfRule type="cellIs" dxfId="7" priority="17" stopIfTrue="1" operator="lessThan">
      <formula>1</formula>
    </cfRule>
    <cfRule type="cellIs" dxfId="6" priority="18" stopIfTrue="1" operator="greaterThan">
      <formula>1</formula>
    </cfRule>
    <cfRule type="cellIs" dxfId="5" priority="19" stopIfTrue="1" operator="lessThan">
      <formula>1</formula>
    </cfRule>
    <cfRule type="cellIs" dxfId="4" priority="20" stopIfTrue="1" operator="greaterThan">
      <formula>1</formula>
    </cfRule>
  </conditionalFormatting>
  <conditionalFormatting sqref="R54:Z58">
    <cfRule type="cellIs" dxfId="3" priority="1" stopIfTrue="1" operator="lessThan">
      <formula>1</formula>
    </cfRule>
    <cfRule type="cellIs" dxfId="2" priority="2" stopIfTrue="1" operator="greaterThan">
      <formula>1</formula>
    </cfRule>
    <cfRule type="cellIs" dxfId="1" priority="3" stopIfTrue="1" operator="lessThan">
      <formula>1</formula>
    </cfRule>
    <cfRule type="cellIs" dxfId="0" priority="4" stopIfTrue="1" operator="greaterThan">
      <formula>1</formula>
    </cfRule>
  </conditionalFormatting>
  <dataValidations count="4">
    <dataValidation type="list" allowBlank="1" showInputMessage="1" showErrorMessage="1" sqref="B16" xr:uid="{00000000-0002-0000-0000-000000000000}">
      <formula1>Opbrengspeil</formula1>
    </dataValidation>
    <dataValidation type="list" allowBlank="1" showInputMessage="1" showErrorMessage="1" sqref="B29" xr:uid="{00000000-0002-0000-0000-000001000000}">
      <formula1>Sonopbrengspeil</formula1>
    </dataValidation>
    <dataValidation type="list" allowBlank="1" showInputMessage="1" showErrorMessage="1" sqref="B42" xr:uid="{00000000-0002-0000-0000-000002000000}">
      <formula1>Sojaopbrengspeil</formula1>
    </dataValidation>
    <dataValidation type="list" allowBlank="1" showInputMessage="1" showErrorMessage="1" sqref="B55" xr:uid="{00000000-0002-0000-0000-000003000000}">
      <formula1>Sorgopbrengspeil</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7"/>
  <sheetViews>
    <sheetView topLeftCell="A5" zoomScale="70" zoomScaleNormal="70" zoomScaleSheetLayoutView="90" workbookViewId="0">
      <selection activeCell="G13" sqref="G13"/>
    </sheetView>
  </sheetViews>
  <sheetFormatPr defaultColWidth="9.109375" defaultRowHeight="14.4" x14ac:dyDescent="0.3"/>
  <cols>
    <col min="1" max="1" width="43.6640625" style="78" customWidth="1"/>
    <col min="2" max="2" width="16.44140625" style="78" customWidth="1"/>
    <col min="3" max="3" width="38.33203125" style="78" customWidth="1"/>
    <col min="4" max="4" width="15.5546875" style="78" customWidth="1"/>
    <col min="5" max="9" width="14.33203125" style="78" customWidth="1"/>
    <col min="10" max="10" width="14.44140625" style="78" customWidth="1"/>
    <col min="11" max="26" width="12.6640625" style="78" hidden="1" customWidth="1"/>
    <col min="27" max="27" width="12.5546875" style="78" hidden="1" customWidth="1"/>
    <col min="28" max="29" width="0" style="78" hidden="1" customWidth="1"/>
    <col min="30" max="16384" width="9.109375" style="78"/>
  </cols>
  <sheetData>
    <row r="1" spans="1:28" ht="33" customHeight="1" thickBot="1" x14ac:dyDescent="0.35">
      <c r="A1" s="276" t="s">
        <v>124</v>
      </c>
      <c r="B1" s="277"/>
      <c r="C1" s="277"/>
      <c r="D1" s="277"/>
      <c r="E1" s="278" t="s">
        <v>73</v>
      </c>
      <c r="F1" s="278"/>
      <c r="G1" s="278"/>
      <c r="H1" s="76"/>
      <c r="I1" s="77"/>
    </row>
    <row r="2" spans="1:28" ht="15" thickBot="1" x14ac:dyDescent="0.35">
      <c r="A2" s="79"/>
      <c r="B2" s="80"/>
      <c r="C2" s="81"/>
      <c r="D2" s="81"/>
      <c r="E2" s="81"/>
      <c r="F2" s="81"/>
      <c r="G2" s="81"/>
      <c r="H2" s="81"/>
      <c r="I2" s="82"/>
    </row>
    <row r="3" spans="1:28" ht="27" customHeight="1" thickBot="1" x14ac:dyDescent="0.35">
      <c r="A3" s="282" t="s">
        <v>37</v>
      </c>
      <c r="B3" s="283"/>
      <c r="C3" s="283"/>
      <c r="D3" s="83"/>
      <c r="E3" s="120">
        <f>'Pryse + Sensatiwiteitsanalise'!B20</f>
        <v>3890.71</v>
      </c>
      <c r="F3" s="83" t="s">
        <v>38</v>
      </c>
      <c r="G3" s="83"/>
      <c r="H3" s="84"/>
      <c r="I3" s="85"/>
    </row>
    <row r="4" spans="1:28" ht="15" thickBot="1" x14ac:dyDescent="0.35">
      <c r="A4" s="86"/>
      <c r="B4" s="87"/>
      <c r="C4" s="87"/>
      <c r="D4" s="88"/>
      <c r="E4" s="89"/>
      <c r="F4" s="90"/>
      <c r="G4" s="87"/>
      <c r="H4" s="91"/>
      <c r="I4" s="91"/>
    </row>
    <row r="5" spans="1:28" ht="15" thickBot="1" x14ac:dyDescent="0.35">
      <c r="A5" s="92" t="s">
        <v>39</v>
      </c>
      <c r="B5" s="87"/>
      <c r="C5" s="87"/>
      <c r="D5" s="142">
        <v>9</v>
      </c>
      <c r="E5" s="142">
        <v>10</v>
      </c>
      <c r="F5" s="142">
        <v>12</v>
      </c>
      <c r="G5" s="142">
        <v>14</v>
      </c>
      <c r="H5" s="142">
        <v>15</v>
      </c>
      <c r="I5" s="142">
        <v>16</v>
      </c>
    </row>
    <row r="6" spans="1:28" ht="15" thickBot="1" x14ac:dyDescent="0.35">
      <c r="A6" s="94" t="s">
        <v>40</v>
      </c>
      <c r="B6" s="83"/>
      <c r="C6" s="95"/>
      <c r="D6" s="121">
        <v>34813.89</v>
      </c>
      <c r="E6" s="121">
        <v>38682.1</v>
      </c>
      <c r="F6" s="121">
        <v>46418.520000000004</v>
      </c>
      <c r="G6" s="121">
        <v>54154.94</v>
      </c>
      <c r="H6" s="121">
        <v>58023.15</v>
      </c>
      <c r="I6" s="121">
        <v>61891.360000000001</v>
      </c>
    </row>
    <row r="7" spans="1:28" ht="15" thickBot="1" x14ac:dyDescent="0.35">
      <c r="A7" s="96"/>
      <c r="B7" s="97"/>
      <c r="C7" s="97"/>
      <c r="D7" s="122"/>
      <c r="E7" s="122"/>
      <c r="F7" s="122"/>
      <c r="G7" s="122"/>
      <c r="H7" s="122"/>
      <c r="I7" s="122"/>
      <c r="Z7" s="275" t="s">
        <v>74</v>
      </c>
      <c r="AA7" s="275"/>
      <c r="AB7" s="275"/>
    </row>
    <row r="8" spans="1:28" ht="15" thickBot="1" x14ac:dyDescent="0.35">
      <c r="A8" s="284" t="s">
        <v>41</v>
      </c>
      <c r="B8" s="285"/>
      <c r="C8" s="286"/>
      <c r="D8" s="123"/>
      <c r="E8" s="123"/>
      <c r="F8" s="123"/>
      <c r="G8" s="123"/>
      <c r="H8" s="123"/>
      <c r="I8" s="123"/>
      <c r="Z8" s="71" t="s">
        <v>42</v>
      </c>
      <c r="AA8" s="71" t="s">
        <v>43</v>
      </c>
      <c r="AB8" s="71" t="s">
        <v>44</v>
      </c>
    </row>
    <row r="9" spans="1:28" x14ac:dyDescent="0.3">
      <c r="A9" s="98" t="s">
        <v>45</v>
      </c>
      <c r="B9" s="99"/>
      <c r="C9" s="99"/>
      <c r="D9" s="124">
        <v>7093.1249999999991</v>
      </c>
      <c r="E9" s="124">
        <v>7093.1249999999991</v>
      </c>
      <c r="F9" s="124">
        <v>7093.1249999999991</v>
      </c>
      <c r="G9" s="124">
        <v>7093.1249999999991</v>
      </c>
      <c r="H9" s="124">
        <v>7093.1249999999991</v>
      </c>
      <c r="I9" s="124">
        <v>7093.1249999999991</v>
      </c>
      <c r="Z9" s="72">
        <v>9</v>
      </c>
      <c r="AA9" s="72">
        <f>D26</f>
        <v>44030.648084439475</v>
      </c>
      <c r="AB9" s="72">
        <f>D28</f>
        <v>6930.69</v>
      </c>
    </row>
    <row r="10" spans="1:28" x14ac:dyDescent="0.3">
      <c r="A10" s="100" t="s">
        <v>46</v>
      </c>
      <c r="B10" s="101"/>
      <c r="C10" s="101"/>
      <c r="D10" s="125">
        <v>13513.4</v>
      </c>
      <c r="E10" s="125">
        <v>14926</v>
      </c>
      <c r="F10" s="125">
        <v>17751.2</v>
      </c>
      <c r="G10" s="125">
        <v>20576.399999999998</v>
      </c>
      <c r="H10" s="125">
        <v>21989</v>
      </c>
      <c r="I10" s="125">
        <v>23401.600000000002</v>
      </c>
      <c r="Z10" s="72">
        <v>10</v>
      </c>
      <c r="AA10" s="72">
        <f>E26</f>
        <v>47201.293685064367</v>
      </c>
      <c r="AB10" s="72">
        <f>E28</f>
        <v>6930.69</v>
      </c>
    </row>
    <row r="11" spans="1:28" x14ac:dyDescent="0.3">
      <c r="A11" s="100" t="s">
        <v>47</v>
      </c>
      <c r="B11" s="101"/>
      <c r="C11" s="101"/>
      <c r="D11" s="125">
        <v>800</v>
      </c>
      <c r="E11" s="125">
        <v>800</v>
      </c>
      <c r="F11" s="125">
        <v>800</v>
      </c>
      <c r="G11" s="125">
        <v>800</v>
      </c>
      <c r="H11" s="125">
        <v>800</v>
      </c>
      <c r="I11" s="125">
        <v>800</v>
      </c>
      <c r="Z11" s="72">
        <v>12</v>
      </c>
      <c r="AA11" s="72">
        <f>F26</f>
        <v>53527.479431429289</v>
      </c>
      <c r="AB11" s="72">
        <f>F28</f>
        <v>6930.69</v>
      </c>
    </row>
    <row r="12" spans="1:28" x14ac:dyDescent="0.3">
      <c r="A12" s="100" t="s">
        <v>48</v>
      </c>
      <c r="B12" s="101"/>
      <c r="C12" s="101"/>
      <c r="D12" s="125">
        <v>1842.6231739999998</v>
      </c>
      <c r="E12" s="125">
        <v>1907.6231739999998</v>
      </c>
      <c r="F12" s="125">
        <v>2024.6231739999998</v>
      </c>
      <c r="G12" s="125">
        <v>2141.6231739999998</v>
      </c>
      <c r="H12" s="125">
        <v>2206.6231739999998</v>
      </c>
      <c r="I12" s="125">
        <v>2271.6231739999998</v>
      </c>
      <c r="Z12" s="72">
        <v>14</v>
      </c>
      <c r="AA12" s="72">
        <f>G26</f>
        <v>59853.665177794202</v>
      </c>
      <c r="AB12" s="72">
        <f>G28</f>
        <v>6930.69</v>
      </c>
    </row>
    <row r="13" spans="1:28" x14ac:dyDescent="0.3">
      <c r="A13" s="100" t="s">
        <v>49</v>
      </c>
      <c r="B13" s="101"/>
      <c r="C13" s="101"/>
      <c r="D13" s="125">
        <v>1309.670987575</v>
      </c>
      <c r="E13" s="125">
        <v>1320.4609875750002</v>
      </c>
      <c r="F13" s="125">
        <v>1342.0409875750001</v>
      </c>
      <c r="G13" s="125">
        <v>1363.6209875750001</v>
      </c>
      <c r="H13" s="125">
        <v>1374.410987575</v>
      </c>
      <c r="I13" s="125">
        <v>1385.200987575</v>
      </c>
      <c r="Z13" s="72">
        <v>15</v>
      </c>
      <c r="AA13" s="72">
        <f>H26</f>
        <v>63024.310778419094</v>
      </c>
      <c r="AB13" s="72">
        <f>H28</f>
        <v>6930.69</v>
      </c>
    </row>
    <row r="14" spans="1:28" x14ac:dyDescent="0.3">
      <c r="A14" s="100" t="s">
        <v>50</v>
      </c>
      <c r="B14" s="101"/>
      <c r="C14" s="101"/>
      <c r="D14" s="125">
        <v>1836</v>
      </c>
      <c r="E14" s="125">
        <v>1836</v>
      </c>
      <c r="F14" s="125">
        <v>1836</v>
      </c>
      <c r="G14" s="125">
        <v>1836</v>
      </c>
      <c r="H14" s="125">
        <v>1836</v>
      </c>
      <c r="I14" s="125">
        <v>1836</v>
      </c>
      <c r="Z14" s="72">
        <v>16</v>
      </c>
      <c r="AA14" s="72">
        <f>I26</f>
        <v>66194.956379043972</v>
      </c>
      <c r="AB14" s="72">
        <f>I28</f>
        <v>6930.69</v>
      </c>
    </row>
    <row r="15" spans="1:28" x14ac:dyDescent="0.3">
      <c r="A15" s="100" t="s">
        <v>51</v>
      </c>
      <c r="B15" s="101"/>
      <c r="C15" s="101"/>
      <c r="D15" s="125">
        <v>1224</v>
      </c>
      <c r="E15" s="125">
        <v>1224</v>
      </c>
      <c r="F15" s="125">
        <v>1224</v>
      </c>
      <c r="G15" s="125">
        <v>1224</v>
      </c>
      <c r="H15" s="125">
        <v>1224</v>
      </c>
      <c r="I15" s="125">
        <v>1224</v>
      </c>
      <c r="AB15" s="72"/>
    </row>
    <row r="16" spans="1:28" x14ac:dyDescent="0.3">
      <c r="A16" s="100" t="s">
        <v>52</v>
      </c>
      <c r="B16" s="101"/>
      <c r="C16" s="101"/>
      <c r="D16" s="125"/>
      <c r="E16" s="125"/>
      <c r="F16" s="125"/>
      <c r="G16" s="125"/>
      <c r="H16" s="125"/>
      <c r="I16" s="125"/>
    </row>
    <row r="17" spans="1:10" x14ac:dyDescent="0.3">
      <c r="A17" s="102" t="s">
        <v>53</v>
      </c>
      <c r="B17" s="103"/>
      <c r="C17" s="103"/>
      <c r="D17" s="125">
        <v>8591</v>
      </c>
      <c r="E17" s="125">
        <v>9699.7999999999993</v>
      </c>
      <c r="F17" s="125">
        <v>11917.4</v>
      </c>
      <c r="G17" s="125">
        <v>14135</v>
      </c>
      <c r="H17" s="125">
        <v>15243.8</v>
      </c>
      <c r="I17" s="125">
        <v>16352.6</v>
      </c>
    </row>
    <row r="18" spans="1:10" x14ac:dyDescent="0.3">
      <c r="A18" s="100" t="s">
        <v>54</v>
      </c>
      <c r="B18" s="101"/>
      <c r="C18" s="101"/>
      <c r="D18" s="125">
        <v>3547.1185402503943</v>
      </c>
      <c r="E18" s="125">
        <v>3802.5464361326376</v>
      </c>
      <c r="F18" s="125">
        <v>4312.185329181978</v>
      </c>
      <c r="G18" s="125">
        <v>4821.8242222313174</v>
      </c>
      <c r="H18" s="125">
        <v>5077.2521181135608</v>
      </c>
      <c r="I18" s="125">
        <v>5332.6800139958032</v>
      </c>
    </row>
    <row r="19" spans="1:10" x14ac:dyDescent="0.3">
      <c r="A19" s="100" t="s">
        <v>55</v>
      </c>
      <c r="B19" s="101"/>
      <c r="C19" s="101"/>
      <c r="D19" s="125"/>
      <c r="E19" s="125"/>
      <c r="F19" s="125"/>
      <c r="G19" s="125"/>
      <c r="H19" s="125"/>
      <c r="I19" s="125"/>
    </row>
    <row r="20" spans="1:10" x14ac:dyDescent="0.3">
      <c r="A20" s="100" t="s">
        <v>56</v>
      </c>
      <c r="B20" s="101"/>
      <c r="C20" s="101"/>
      <c r="D20" s="125">
        <v>1183.6722600000001</v>
      </c>
      <c r="E20" s="125">
        <v>1315.1914000000002</v>
      </c>
      <c r="F20" s="125">
        <v>1578.2296800000001</v>
      </c>
      <c r="G20" s="125">
        <v>1841.2679600000001</v>
      </c>
      <c r="H20" s="125">
        <v>1972.7871000000002</v>
      </c>
      <c r="I20" s="125">
        <v>2104.3062400000003</v>
      </c>
    </row>
    <row r="21" spans="1:10" x14ac:dyDescent="0.3">
      <c r="A21" s="100" t="s">
        <v>57</v>
      </c>
      <c r="B21" s="101"/>
      <c r="C21" s="101"/>
      <c r="D21" s="125">
        <v>200</v>
      </c>
      <c r="E21" s="125">
        <v>200</v>
      </c>
      <c r="F21" s="125">
        <v>200</v>
      </c>
      <c r="G21" s="125">
        <v>200</v>
      </c>
      <c r="H21" s="125">
        <v>200</v>
      </c>
      <c r="I21" s="125">
        <v>200</v>
      </c>
    </row>
    <row r="22" spans="1:10" s="104" customFormat="1" x14ac:dyDescent="0.3">
      <c r="A22" s="100" t="s">
        <v>58</v>
      </c>
      <c r="B22" s="101"/>
      <c r="C22" s="101"/>
      <c r="D22" s="125">
        <v>300</v>
      </c>
      <c r="E22" s="125">
        <v>300</v>
      </c>
      <c r="F22" s="125">
        <v>300</v>
      </c>
      <c r="G22" s="125">
        <v>300</v>
      </c>
      <c r="H22" s="125">
        <v>300</v>
      </c>
      <c r="I22" s="125">
        <v>300</v>
      </c>
      <c r="J22" s="78"/>
    </row>
    <row r="23" spans="1:10" s="104" customFormat="1" x14ac:dyDescent="0.3">
      <c r="A23" s="100" t="s">
        <v>59</v>
      </c>
      <c r="B23" s="101"/>
      <c r="C23" s="101"/>
      <c r="D23" s="125"/>
      <c r="E23" s="125"/>
      <c r="F23" s="125"/>
      <c r="G23" s="125"/>
      <c r="H23" s="125"/>
      <c r="I23" s="125"/>
      <c r="J23" s="78"/>
    </row>
    <row r="24" spans="1:10" s="104" customFormat="1" x14ac:dyDescent="0.3">
      <c r="A24" s="100" t="s">
        <v>60</v>
      </c>
      <c r="B24" s="101"/>
      <c r="C24" s="101"/>
      <c r="D24" s="125"/>
      <c r="E24" s="125"/>
      <c r="F24" s="125"/>
      <c r="G24" s="125"/>
      <c r="H24" s="125"/>
      <c r="I24" s="125"/>
      <c r="J24" s="78"/>
    </row>
    <row r="25" spans="1:10" s="104" customFormat="1" ht="15" thickBot="1" x14ac:dyDescent="0.35">
      <c r="A25" s="100" t="s">
        <v>61</v>
      </c>
      <c r="B25" s="101"/>
      <c r="C25" s="101"/>
      <c r="D25" s="125">
        <v>2590.0381226140867</v>
      </c>
      <c r="E25" s="125">
        <v>2776.5466873567279</v>
      </c>
      <c r="F25" s="125">
        <v>3148.6752606723112</v>
      </c>
      <c r="G25" s="125">
        <v>3520.8038339878944</v>
      </c>
      <c r="H25" s="125">
        <v>3707.3123987305353</v>
      </c>
      <c r="I25" s="125">
        <v>3893.8209634731743</v>
      </c>
      <c r="J25" s="78"/>
    </row>
    <row r="26" spans="1:10" s="104" customFormat="1" ht="15" thickBot="1" x14ac:dyDescent="0.35">
      <c r="A26" s="287" t="s">
        <v>62</v>
      </c>
      <c r="B26" s="288"/>
      <c r="C26" s="289"/>
      <c r="D26" s="126">
        <f>SUM(D9:D25)</f>
        <v>44030.648084439475</v>
      </c>
      <c r="E26" s="126">
        <f t="shared" ref="E26:I26" si="0">SUM(E9:E25)</f>
        <v>47201.293685064367</v>
      </c>
      <c r="F26" s="126">
        <f t="shared" si="0"/>
        <v>53527.479431429289</v>
      </c>
      <c r="G26" s="126">
        <f t="shared" si="0"/>
        <v>59853.665177794202</v>
      </c>
      <c r="H26" s="126">
        <f t="shared" si="0"/>
        <v>63024.310778419094</v>
      </c>
      <c r="I26" s="126">
        <f t="shared" si="0"/>
        <v>66194.956379043972</v>
      </c>
      <c r="J26" s="78"/>
    </row>
    <row r="27" spans="1:10" s="104" customFormat="1" ht="15" thickBot="1" x14ac:dyDescent="0.35">
      <c r="A27" s="105"/>
      <c r="B27" s="106"/>
      <c r="C27" s="106"/>
      <c r="D27" s="127"/>
      <c r="E27" s="127"/>
      <c r="F27" s="127"/>
      <c r="G27" s="127"/>
      <c r="H27" s="127"/>
      <c r="I27" s="127"/>
      <c r="J27" s="78"/>
    </row>
    <row r="28" spans="1:10" s="108" customFormat="1" ht="15" thickBot="1" x14ac:dyDescent="0.35">
      <c r="A28" s="290" t="s">
        <v>63</v>
      </c>
      <c r="B28" s="291"/>
      <c r="C28" s="292"/>
      <c r="D28" s="143">
        <v>6930.69</v>
      </c>
      <c r="E28" s="126">
        <v>6930.69</v>
      </c>
      <c r="F28" s="126">
        <v>6930.69</v>
      </c>
      <c r="G28" s="126">
        <v>6930.69</v>
      </c>
      <c r="H28" s="126">
        <v>6930.69</v>
      </c>
      <c r="I28" s="126">
        <v>6930.69</v>
      </c>
      <c r="J28" s="107"/>
    </row>
    <row r="29" spans="1:10" ht="15" thickBot="1" x14ac:dyDescent="0.35">
      <c r="A29" s="105"/>
      <c r="B29" s="106"/>
      <c r="C29" s="106"/>
      <c r="D29" s="127"/>
      <c r="E29" s="127"/>
      <c r="F29" s="127"/>
      <c r="G29" s="127"/>
      <c r="H29" s="127"/>
      <c r="I29" s="127"/>
    </row>
    <row r="30" spans="1:10" ht="15" thickBot="1" x14ac:dyDescent="0.35">
      <c r="A30" s="287" t="s">
        <v>64</v>
      </c>
      <c r="B30" s="288"/>
      <c r="C30" s="289"/>
      <c r="D30" s="126">
        <f>D26+D28</f>
        <v>50961.338084439478</v>
      </c>
      <c r="E30" s="126">
        <f t="shared" ref="E30:I30" si="1">E26+E28</f>
        <v>54131.98368506437</v>
      </c>
      <c r="F30" s="126">
        <f t="shared" si="1"/>
        <v>60458.169431429291</v>
      </c>
      <c r="G30" s="126">
        <f t="shared" si="1"/>
        <v>66784.355177794205</v>
      </c>
      <c r="H30" s="126">
        <f t="shared" si="1"/>
        <v>69955.000778419097</v>
      </c>
      <c r="I30" s="126">
        <f t="shared" si="1"/>
        <v>73125.646379043974</v>
      </c>
    </row>
    <row r="31" spans="1:10" ht="15" thickBot="1" x14ac:dyDescent="0.35">
      <c r="A31" s="109"/>
      <c r="B31" s="110"/>
      <c r="C31" s="110"/>
      <c r="D31" s="128"/>
      <c r="E31" s="128"/>
      <c r="F31" s="128"/>
      <c r="G31" s="128"/>
      <c r="H31" s="128"/>
      <c r="I31" s="128"/>
    </row>
    <row r="32" spans="1:10" ht="15" thickBot="1" x14ac:dyDescent="0.35">
      <c r="A32" s="287" t="s">
        <v>65</v>
      </c>
      <c r="B32" s="293"/>
      <c r="C32" s="294"/>
      <c r="D32" s="126">
        <f>D30/D5</f>
        <v>5662.3708982710532</v>
      </c>
      <c r="E32" s="126">
        <f t="shared" ref="E32:I32" si="2">E30/E5</f>
        <v>5413.198368506437</v>
      </c>
      <c r="F32" s="126">
        <f t="shared" si="2"/>
        <v>5038.1807859524406</v>
      </c>
      <c r="G32" s="126">
        <f t="shared" si="2"/>
        <v>4770.3110841281577</v>
      </c>
      <c r="H32" s="126">
        <f t="shared" si="2"/>
        <v>4663.6667185612732</v>
      </c>
      <c r="I32" s="126">
        <f t="shared" si="2"/>
        <v>4570.3528986902484</v>
      </c>
    </row>
    <row r="33" spans="1:10" ht="15" thickBot="1" x14ac:dyDescent="0.35">
      <c r="A33" s="96"/>
      <c r="B33" s="97"/>
      <c r="C33" s="97"/>
      <c r="D33" s="128"/>
      <c r="E33" s="128"/>
      <c r="F33" s="128"/>
      <c r="G33" s="128"/>
      <c r="H33" s="128"/>
      <c r="I33" s="128"/>
    </row>
    <row r="34" spans="1:10" ht="15" thickBot="1" x14ac:dyDescent="0.35">
      <c r="A34" s="111" t="s">
        <v>66</v>
      </c>
      <c r="B34" s="83"/>
      <c r="C34" s="83"/>
      <c r="D34" s="126">
        <f>'Pryse + Sensatiwiteitsanalise'!$D$4</f>
        <v>286.29000000000002</v>
      </c>
      <c r="E34" s="126">
        <f>'Pryse + Sensatiwiteitsanalise'!$D$4</f>
        <v>286.29000000000002</v>
      </c>
      <c r="F34" s="126">
        <f>'Pryse + Sensatiwiteitsanalise'!$D$4</f>
        <v>286.29000000000002</v>
      </c>
      <c r="G34" s="126">
        <f>'Pryse + Sensatiwiteitsanalise'!$D$4</f>
        <v>286.29000000000002</v>
      </c>
      <c r="H34" s="126">
        <f>'Pryse + Sensatiwiteitsanalise'!$D$4</f>
        <v>286.29000000000002</v>
      </c>
      <c r="I34" s="126">
        <f>'Pryse + Sensatiwiteitsanalise'!$D$4</f>
        <v>286.29000000000002</v>
      </c>
    </row>
    <row r="35" spans="1:10" ht="15" thickBot="1" x14ac:dyDescent="0.35">
      <c r="A35" s="96"/>
      <c r="B35" s="97"/>
      <c r="C35" s="97"/>
      <c r="D35" s="128"/>
      <c r="E35" s="128"/>
      <c r="F35" s="128"/>
      <c r="G35" s="128"/>
      <c r="H35" s="128"/>
      <c r="I35" s="128"/>
    </row>
    <row r="36" spans="1:10" ht="15" thickBot="1" x14ac:dyDescent="0.35">
      <c r="A36" s="279" t="s">
        <v>67</v>
      </c>
      <c r="B36" s="280"/>
      <c r="C36" s="281"/>
      <c r="D36" s="129">
        <f t="shared" ref="D36:I36" si="3">D32+D34</f>
        <v>5948.6608982710532</v>
      </c>
      <c r="E36" s="129">
        <f t="shared" si="3"/>
        <v>5699.4883685064369</v>
      </c>
      <c r="F36" s="129">
        <f t="shared" si="3"/>
        <v>5324.4707859524406</v>
      </c>
      <c r="G36" s="129">
        <f t="shared" si="3"/>
        <v>5056.6010841281577</v>
      </c>
      <c r="H36" s="129">
        <f t="shared" si="3"/>
        <v>4949.9567185612732</v>
      </c>
      <c r="I36" s="129">
        <f t="shared" si="3"/>
        <v>4856.6428986902483</v>
      </c>
    </row>
    <row r="37" spans="1:10" ht="15" thickBot="1" x14ac:dyDescent="0.35">
      <c r="A37" s="112" t="s">
        <v>68</v>
      </c>
      <c r="B37" s="113"/>
      <c r="C37" s="114"/>
      <c r="D37" s="129">
        <f>'Pryse + Sensatiwiteitsanalise'!B4</f>
        <v>4177</v>
      </c>
      <c r="E37" s="129">
        <f>$D$37</f>
        <v>4177</v>
      </c>
      <c r="F37" s="129">
        <f>$D$37</f>
        <v>4177</v>
      </c>
      <c r="G37" s="129">
        <f>$D$37</f>
        <v>4177</v>
      </c>
      <c r="H37" s="129">
        <f>$D$37</f>
        <v>4177</v>
      </c>
      <c r="I37" s="129">
        <f>$D$37</f>
        <v>4177</v>
      </c>
    </row>
    <row r="38" spans="1:10" ht="15" thickBot="1" x14ac:dyDescent="0.35">
      <c r="D38" s="144"/>
      <c r="E38" s="144"/>
      <c r="F38" s="144"/>
      <c r="G38" s="144"/>
      <c r="H38" s="144"/>
      <c r="I38" s="144"/>
    </row>
    <row r="39" spans="1:10" s="116" customFormat="1" x14ac:dyDescent="0.3">
      <c r="A39" s="269" t="s">
        <v>69</v>
      </c>
      <c r="B39" s="270"/>
      <c r="C39" s="271"/>
      <c r="D39" s="131">
        <f>D6-D26</f>
        <v>-9216.7580844394761</v>
      </c>
      <c r="E39" s="131">
        <f>E6-E26</f>
        <v>-8519.1936850643688</v>
      </c>
      <c r="F39" s="131">
        <f>F6-F26</f>
        <v>-7108.9594314292845</v>
      </c>
      <c r="G39" s="131">
        <f t="shared" ref="G39:I39" si="4">G6-G26</f>
        <v>-5698.7251777942001</v>
      </c>
      <c r="H39" s="131">
        <f t="shared" si="4"/>
        <v>-5001.1607784190928</v>
      </c>
      <c r="I39" s="131">
        <f t="shared" si="4"/>
        <v>-4303.596379043971</v>
      </c>
    </row>
    <row r="40" spans="1:10" s="116" customFormat="1" ht="15" thickBot="1" x14ac:dyDescent="0.35">
      <c r="A40" s="272" t="s">
        <v>70</v>
      </c>
      <c r="B40" s="273"/>
      <c r="C40" s="274"/>
      <c r="D40" s="137">
        <f>D6-D30</f>
        <v>-16147.448084439478</v>
      </c>
      <c r="E40" s="137">
        <f>E6-E30</f>
        <v>-15449.883685064371</v>
      </c>
      <c r="F40" s="137">
        <f>F6-F30</f>
        <v>-14039.649431429287</v>
      </c>
      <c r="G40" s="137">
        <f t="shared" ref="G40:I40" si="5">G6-G30</f>
        <v>-12629.415177794202</v>
      </c>
      <c r="H40" s="137">
        <f t="shared" si="5"/>
        <v>-11931.850778419095</v>
      </c>
      <c r="I40" s="137">
        <f t="shared" si="5"/>
        <v>-11234.286379043973</v>
      </c>
    </row>
    <row r="41" spans="1:10" x14ac:dyDescent="0.3">
      <c r="A41" s="132" t="s">
        <v>122</v>
      </c>
      <c r="B41" s="133"/>
      <c r="C41" s="133"/>
      <c r="D41" s="133"/>
      <c r="E41" s="133"/>
      <c r="F41" s="133"/>
      <c r="G41" s="133"/>
      <c r="H41" s="133"/>
      <c r="I41" s="139"/>
      <c r="J41" s="118"/>
    </row>
    <row r="42" spans="1:10" x14ac:dyDescent="0.3">
      <c r="A42" s="134" t="s">
        <v>71</v>
      </c>
      <c r="B42" s="138"/>
      <c r="C42" s="138"/>
      <c r="D42" s="138"/>
      <c r="E42" s="138"/>
      <c r="F42" s="138"/>
      <c r="G42" s="138"/>
      <c r="H42" s="138"/>
      <c r="I42" s="140"/>
      <c r="J42" s="118"/>
    </row>
    <row r="43" spans="1:10" ht="15" thickBot="1" x14ac:dyDescent="0.35">
      <c r="A43" s="135" t="s">
        <v>72</v>
      </c>
      <c r="B43" s="136"/>
      <c r="C43" s="136"/>
      <c r="D43" s="136"/>
      <c r="E43" s="136"/>
      <c r="F43" s="136"/>
      <c r="G43" s="136"/>
      <c r="H43" s="136"/>
      <c r="I43" s="141"/>
      <c r="J43" s="118"/>
    </row>
    <row r="44" spans="1:10" x14ac:dyDescent="0.3">
      <c r="A44" s="295" t="s">
        <v>75</v>
      </c>
      <c r="B44" s="296"/>
      <c r="C44" s="296"/>
      <c r="D44" s="296"/>
      <c r="E44" s="296"/>
      <c r="F44" s="296"/>
      <c r="G44" s="296"/>
      <c r="H44" s="296"/>
      <c r="I44" s="297"/>
      <c r="J44" s="116"/>
    </row>
    <row r="45" spans="1:10" x14ac:dyDescent="0.3">
      <c r="A45" s="298"/>
      <c r="B45" s="299"/>
      <c r="C45" s="299"/>
      <c r="D45" s="299"/>
      <c r="E45" s="299"/>
      <c r="F45" s="299"/>
      <c r="G45" s="299"/>
      <c r="H45" s="299"/>
      <c r="I45" s="300"/>
      <c r="J45" s="116"/>
    </row>
    <row r="46" spans="1:10" x14ac:dyDescent="0.3">
      <c r="A46" s="298"/>
      <c r="B46" s="299"/>
      <c r="C46" s="299"/>
      <c r="D46" s="299"/>
      <c r="E46" s="299"/>
      <c r="F46" s="299"/>
      <c r="G46" s="299"/>
      <c r="H46" s="299"/>
      <c r="I46" s="300"/>
      <c r="J46" s="116"/>
    </row>
    <row r="47" spans="1:10" ht="15" thickBot="1" x14ac:dyDescent="0.35">
      <c r="A47" s="301"/>
      <c r="B47" s="302"/>
      <c r="C47" s="302"/>
      <c r="D47" s="302"/>
      <c r="E47" s="302"/>
      <c r="F47" s="302"/>
      <c r="G47" s="302"/>
      <c r="H47" s="302"/>
      <c r="I47" s="303"/>
      <c r="J47" s="116"/>
    </row>
  </sheetData>
  <mergeCells count="13">
    <mergeCell ref="A39:C39"/>
    <mergeCell ref="A40:C40"/>
    <mergeCell ref="A44:I47"/>
    <mergeCell ref="A32:C32"/>
    <mergeCell ref="Z7:AB7"/>
    <mergeCell ref="A1:D1"/>
    <mergeCell ref="E1:G1"/>
    <mergeCell ref="A36:C36"/>
    <mergeCell ref="A3:C3"/>
    <mergeCell ref="A8:C8"/>
    <mergeCell ref="A26:C26"/>
    <mergeCell ref="A28:C28"/>
    <mergeCell ref="A30:C30"/>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51181102362204722" footer="0.51181102362204722"/>
  <pageSetup scale="53" fitToHeight="0" orientation="portrait" r:id="rId1"/>
  <headerFooter alignWithMargins="0">
    <oddHeader>&amp;F</oddHeader>
    <oddFooter>&amp;A&amp;RPage &amp;P</oddFooter>
  </headerFooter>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7"/>
  <sheetViews>
    <sheetView topLeftCell="A6" zoomScale="70" zoomScaleNormal="70" zoomScaleSheetLayoutView="80" workbookViewId="0">
      <selection activeCell="L23" sqref="L23"/>
    </sheetView>
  </sheetViews>
  <sheetFormatPr defaultColWidth="9.109375" defaultRowHeight="14.4" x14ac:dyDescent="0.3"/>
  <cols>
    <col min="1" max="1" width="41.6640625" style="78" customWidth="1"/>
    <col min="2" max="2" width="15.6640625" style="78" bestFit="1" customWidth="1"/>
    <col min="3" max="3" width="41" style="78" customWidth="1"/>
    <col min="4" max="4" width="14.44140625" style="78" customWidth="1"/>
    <col min="5" max="8" width="14.33203125" style="78" customWidth="1"/>
    <col min="9" max="9" width="12.6640625" style="78" customWidth="1"/>
    <col min="10" max="10" width="14.44140625" style="78" customWidth="1"/>
    <col min="11" max="26" width="12.6640625" style="78" customWidth="1"/>
    <col min="27" max="27" width="10.33203125" style="78" customWidth="1"/>
    <col min="28" max="29" width="9.109375" style="78" customWidth="1"/>
    <col min="30" max="16384" width="9.109375" style="78"/>
  </cols>
  <sheetData>
    <row r="1" spans="1:28" ht="33" customHeight="1" thickBot="1" x14ac:dyDescent="0.35">
      <c r="A1" s="276" t="s">
        <v>123</v>
      </c>
      <c r="B1" s="277"/>
      <c r="C1" s="277"/>
      <c r="D1" s="277"/>
      <c r="E1" s="278" t="s">
        <v>36</v>
      </c>
      <c r="F1" s="278"/>
      <c r="G1" s="278"/>
      <c r="H1" s="76"/>
      <c r="I1" s="77"/>
    </row>
    <row r="2" spans="1:28" ht="15" thickBot="1" x14ac:dyDescent="0.35">
      <c r="A2" s="79"/>
      <c r="B2" s="80"/>
      <c r="C2" s="81"/>
      <c r="D2" s="81"/>
      <c r="E2" s="81"/>
      <c r="F2" s="81"/>
      <c r="G2" s="81"/>
      <c r="H2" s="81"/>
      <c r="I2" s="82"/>
    </row>
    <row r="3" spans="1:28" ht="33" customHeight="1" thickBot="1" x14ac:dyDescent="0.35">
      <c r="A3" s="282" t="s">
        <v>37</v>
      </c>
      <c r="B3" s="283"/>
      <c r="C3" s="283"/>
      <c r="D3" s="83"/>
      <c r="E3" s="120">
        <f>'Pryse + Sensatiwiteitsanalise'!B46</f>
        <v>8152.59</v>
      </c>
      <c r="F3" s="83" t="s">
        <v>38</v>
      </c>
      <c r="G3" s="84"/>
      <c r="H3" s="84"/>
      <c r="I3" s="85"/>
    </row>
    <row r="4" spans="1:28" ht="15" thickBot="1" x14ac:dyDescent="0.35">
      <c r="A4" s="86"/>
      <c r="B4" s="87"/>
      <c r="C4" s="87"/>
      <c r="D4" s="88"/>
      <c r="E4" s="89"/>
      <c r="F4" s="90"/>
      <c r="G4" s="87"/>
      <c r="H4" s="91"/>
      <c r="I4" s="91"/>
    </row>
    <row r="5" spans="1:28" ht="15" thickBot="1" x14ac:dyDescent="0.35">
      <c r="A5" s="92" t="s">
        <v>39</v>
      </c>
      <c r="B5" s="87"/>
      <c r="C5" s="87"/>
      <c r="D5" s="93">
        <v>2.5</v>
      </c>
      <c r="E5" s="93">
        <v>3</v>
      </c>
      <c r="F5" s="93">
        <v>3.5</v>
      </c>
      <c r="G5" s="93">
        <v>4</v>
      </c>
      <c r="H5" s="93">
        <v>5</v>
      </c>
      <c r="I5" s="93">
        <v>6</v>
      </c>
    </row>
    <row r="6" spans="1:28" ht="15" thickBot="1" x14ac:dyDescent="0.35">
      <c r="A6" s="94" t="s">
        <v>40</v>
      </c>
      <c r="B6" s="83"/>
      <c r="C6" s="95"/>
      <c r="D6" s="121">
        <v>20381.474999999999</v>
      </c>
      <c r="E6" s="121">
        <v>24457.77</v>
      </c>
      <c r="F6" s="121">
        <v>28534.065000000002</v>
      </c>
      <c r="G6" s="121">
        <v>32610.36</v>
      </c>
      <c r="H6" s="121">
        <v>40762.949999999997</v>
      </c>
      <c r="I6" s="121">
        <v>48915.54</v>
      </c>
    </row>
    <row r="7" spans="1:28" ht="15" thickBot="1" x14ac:dyDescent="0.35">
      <c r="A7" s="96"/>
      <c r="B7" s="97"/>
      <c r="C7" s="97"/>
      <c r="D7" s="122"/>
      <c r="E7" s="122"/>
      <c r="F7" s="122"/>
      <c r="G7" s="122"/>
      <c r="H7" s="122"/>
      <c r="I7" s="122"/>
      <c r="Z7" s="275"/>
      <c r="AA7" s="275"/>
      <c r="AB7" s="275"/>
    </row>
    <row r="8" spans="1:28" ht="15" thickBot="1" x14ac:dyDescent="0.35">
      <c r="A8" s="284" t="s">
        <v>41</v>
      </c>
      <c r="B8" s="285"/>
      <c r="C8" s="286"/>
      <c r="D8" s="123"/>
      <c r="E8" s="123"/>
      <c r="F8" s="123"/>
      <c r="G8" s="123"/>
      <c r="H8" s="123"/>
      <c r="I8" s="123"/>
      <c r="Z8" s="71"/>
      <c r="AA8" s="71"/>
      <c r="AB8" s="71"/>
    </row>
    <row r="9" spans="1:28" x14ac:dyDescent="0.3">
      <c r="A9" s="98" t="s">
        <v>45</v>
      </c>
      <c r="B9" s="99"/>
      <c r="C9" s="99"/>
      <c r="D9" s="124">
        <v>3877.279</v>
      </c>
      <c r="E9" s="124">
        <v>3877.279</v>
      </c>
      <c r="F9" s="124">
        <v>3877.279</v>
      </c>
      <c r="G9" s="124">
        <v>3877.279</v>
      </c>
      <c r="H9" s="124">
        <v>3877.279</v>
      </c>
      <c r="I9" s="124">
        <v>4444.4708499999997</v>
      </c>
      <c r="Z9" s="72"/>
      <c r="AA9" s="72"/>
      <c r="AB9" s="72"/>
    </row>
    <row r="10" spans="1:28" x14ac:dyDescent="0.3">
      <c r="A10" s="100" t="s">
        <v>46</v>
      </c>
      <c r="B10" s="101"/>
      <c r="C10" s="101"/>
      <c r="D10" s="125">
        <v>2311</v>
      </c>
      <c r="E10" s="125">
        <v>2700.4</v>
      </c>
      <c r="F10" s="125">
        <v>3089.8</v>
      </c>
      <c r="G10" s="125">
        <v>3479.2</v>
      </c>
      <c r="H10" s="125">
        <v>4258</v>
      </c>
      <c r="I10" s="125">
        <v>5036.8</v>
      </c>
      <c r="Z10" s="72"/>
      <c r="AA10" s="72"/>
      <c r="AB10" s="72"/>
    </row>
    <row r="11" spans="1:28" x14ac:dyDescent="0.3">
      <c r="A11" s="100" t="s">
        <v>47</v>
      </c>
      <c r="B11" s="101"/>
      <c r="C11" s="101"/>
      <c r="D11" s="125"/>
      <c r="E11" s="125"/>
      <c r="F11" s="125"/>
      <c r="G11" s="125"/>
      <c r="H11" s="125"/>
      <c r="I11" s="125"/>
      <c r="Z11" s="72"/>
      <c r="AA11" s="72"/>
      <c r="AB11" s="72"/>
    </row>
    <row r="12" spans="1:28" x14ac:dyDescent="0.3">
      <c r="A12" s="100" t="s">
        <v>48</v>
      </c>
      <c r="B12" s="101"/>
      <c r="C12" s="101"/>
      <c r="D12" s="125">
        <v>1421.423174</v>
      </c>
      <c r="E12" s="125">
        <v>1447.423174</v>
      </c>
      <c r="F12" s="125">
        <v>1473.423174</v>
      </c>
      <c r="G12" s="125">
        <v>1499.423174</v>
      </c>
      <c r="H12" s="125">
        <v>1538.423174</v>
      </c>
      <c r="I12" s="125">
        <v>1577.423174</v>
      </c>
      <c r="Z12" s="72"/>
      <c r="AA12" s="72"/>
      <c r="AB12" s="72"/>
    </row>
    <row r="13" spans="1:28" x14ac:dyDescent="0.3">
      <c r="A13" s="100" t="s">
        <v>49</v>
      </c>
      <c r="B13" s="101"/>
      <c r="C13" s="101"/>
      <c r="D13" s="125">
        <v>1536.2794195833335</v>
      </c>
      <c r="E13" s="125">
        <v>1538.65608625</v>
      </c>
      <c r="F13" s="125">
        <v>1541.0327529166666</v>
      </c>
      <c r="G13" s="125">
        <v>1543.4094195833334</v>
      </c>
      <c r="H13" s="125">
        <v>1548.1627529166667</v>
      </c>
      <c r="I13" s="125">
        <v>1552.91608625</v>
      </c>
      <c r="Z13" s="72"/>
      <c r="AA13" s="72"/>
      <c r="AB13" s="72"/>
    </row>
    <row r="14" spans="1:28" x14ac:dyDescent="0.3">
      <c r="A14" s="100" t="s">
        <v>50</v>
      </c>
      <c r="B14" s="101"/>
      <c r="C14" s="101"/>
      <c r="D14" s="125">
        <v>1836</v>
      </c>
      <c r="E14" s="125">
        <v>1836</v>
      </c>
      <c r="F14" s="125">
        <v>1836</v>
      </c>
      <c r="G14" s="125">
        <v>1836</v>
      </c>
      <c r="H14" s="125">
        <v>1836</v>
      </c>
      <c r="I14" s="125">
        <v>1836</v>
      </c>
      <c r="Z14" s="72"/>
      <c r="AA14" s="72"/>
      <c r="AB14" s="72"/>
    </row>
    <row r="15" spans="1:28" x14ac:dyDescent="0.3">
      <c r="A15" s="100" t="s">
        <v>51</v>
      </c>
      <c r="B15" s="101"/>
      <c r="C15" s="101"/>
      <c r="D15" s="125">
        <v>1836</v>
      </c>
      <c r="E15" s="125">
        <v>1836</v>
      </c>
      <c r="F15" s="125">
        <v>1836</v>
      </c>
      <c r="G15" s="125">
        <v>1836</v>
      </c>
      <c r="H15" s="125">
        <v>1836</v>
      </c>
      <c r="I15" s="125">
        <v>1836</v>
      </c>
    </row>
    <row r="16" spans="1:28" x14ac:dyDescent="0.3">
      <c r="A16" s="100" t="s">
        <v>52</v>
      </c>
      <c r="B16" s="101"/>
      <c r="C16" s="101"/>
      <c r="D16" s="125"/>
      <c r="E16" s="125"/>
      <c r="F16" s="125"/>
      <c r="G16" s="125"/>
      <c r="H16" s="125"/>
      <c r="I16" s="125"/>
    </row>
    <row r="17" spans="1:10" x14ac:dyDescent="0.3">
      <c r="A17" s="102" t="s">
        <v>53</v>
      </c>
      <c r="B17" s="103"/>
      <c r="C17" s="103"/>
      <c r="D17" s="125">
        <v>7957.4</v>
      </c>
      <c r="E17" s="125">
        <v>8274.2000000000007</v>
      </c>
      <c r="F17" s="125">
        <v>8591</v>
      </c>
      <c r="G17" s="125">
        <v>8987</v>
      </c>
      <c r="H17" s="125">
        <v>8591</v>
      </c>
      <c r="I17" s="125">
        <v>8591</v>
      </c>
    </row>
    <row r="18" spans="1:10" x14ac:dyDescent="0.3">
      <c r="A18" s="100" t="s">
        <v>54</v>
      </c>
      <c r="B18" s="101"/>
      <c r="C18" s="101"/>
      <c r="D18" s="125">
        <v>1129.6268240990246</v>
      </c>
      <c r="E18" s="125">
        <v>1177.9853718799545</v>
      </c>
      <c r="F18" s="125">
        <v>1226.3439196608849</v>
      </c>
      <c r="G18" s="125">
        <v>1278.6971537930235</v>
      </c>
      <c r="H18" s="125">
        <v>1322.8276333224328</v>
      </c>
      <c r="I18" s="125">
        <v>1415.5395438719227</v>
      </c>
    </row>
    <row r="19" spans="1:10" x14ac:dyDescent="0.3">
      <c r="A19" s="100" t="s">
        <v>55</v>
      </c>
      <c r="B19" s="101"/>
      <c r="C19" s="101"/>
      <c r="D19" s="125"/>
      <c r="E19" s="125"/>
      <c r="F19" s="125"/>
      <c r="G19" s="125"/>
      <c r="H19" s="125"/>
      <c r="I19" s="125"/>
    </row>
    <row r="20" spans="1:10" x14ac:dyDescent="0.3">
      <c r="A20" s="100" t="s">
        <v>56</v>
      </c>
      <c r="B20" s="101"/>
      <c r="C20" s="101"/>
      <c r="D20" s="125">
        <v>1120.981125</v>
      </c>
      <c r="E20" s="125">
        <v>1345.1773499999999</v>
      </c>
      <c r="F20" s="125">
        <v>1569.3735750000001</v>
      </c>
      <c r="G20" s="125">
        <v>1793.5698</v>
      </c>
      <c r="H20" s="125">
        <v>2241.96225</v>
      </c>
      <c r="I20" s="125">
        <v>2690.3546999999999</v>
      </c>
    </row>
    <row r="21" spans="1:10" x14ac:dyDescent="0.3">
      <c r="A21" s="100" t="s">
        <v>57</v>
      </c>
      <c r="B21" s="101"/>
      <c r="C21" s="101"/>
      <c r="D21" s="125">
        <v>200</v>
      </c>
      <c r="E21" s="125">
        <v>200</v>
      </c>
      <c r="F21" s="125">
        <v>200</v>
      </c>
      <c r="G21" s="125">
        <v>200</v>
      </c>
      <c r="H21" s="125">
        <v>200</v>
      </c>
      <c r="I21" s="125">
        <v>200</v>
      </c>
    </row>
    <row r="22" spans="1:10" s="104" customFormat="1" x14ac:dyDescent="0.3">
      <c r="A22" s="100" t="s">
        <v>58</v>
      </c>
      <c r="B22" s="101"/>
      <c r="C22" s="101"/>
      <c r="D22" s="125">
        <v>300</v>
      </c>
      <c r="E22" s="125">
        <v>300</v>
      </c>
      <c r="F22" s="125">
        <v>300</v>
      </c>
      <c r="G22" s="125">
        <v>300</v>
      </c>
      <c r="H22" s="125">
        <v>300</v>
      </c>
      <c r="I22" s="125">
        <v>300</v>
      </c>
      <c r="J22" s="78"/>
    </row>
    <row r="23" spans="1:10" s="104" customFormat="1" x14ac:dyDescent="0.3">
      <c r="A23" s="100" t="s">
        <v>59</v>
      </c>
      <c r="B23" s="101"/>
      <c r="C23" s="101"/>
      <c r="D23" s="125"/>
      <c r="E23" s="125"/>
      <c r="F23" s="125"/>
      <c r="G23" s="125"/>
      <c r="H23" s="125"/>
      <c r="I23" s="125"/>
      <c r="J23" s="78"/>
    </row>
    <row r="24" spans="1:10" s="104" customFormat="1" x14ac:dyDescent="0.3">
      <c r="A24" s="100" t="s">
        <v>60</v>
      </c>
      <c r="B24" s="101"/>
      <c r="C24" s="101"/>
      <c r="D24" s="125"/>
      <c r="E24" s="125"/>
      <c r="F24" s="125"/>
      <c r="G24" s="125"/>
      <c r="H24" s="125"/>
      <c r="I24" s="125"/>
      <c r="J24" s="78"/>
    </row>
    <row r="25" spans="1:10" s="104" customFormat="1" ht="15" thickBot="1" x14ac:dyDescent="0.35">
      <c r="A25" s="100" t="s">
        <v>61</v>
      </c>
      <c r="B25" s="101"/>
      <c r="C25" s="101"/>
      <c r="D25" s="125">
        <v>1470.3743464176471</v>
      </c>
      <c r="E25" s="125">
        <v>1533.3200613831223</v>
      </c>
      <c r="F25" s="125">
        <v>1596.265776348597</v>
      </c>
      <c r="G25" s="125">
        <v>1664.4111592110223</v>
      </c>
      <c r="H25" s="125">
        <v>1721.8534256399437</v>
      </c>
      <c r="I25" s="125">
        <v>1842.5315221326202</v>
      </c>
      <c r="J25" s="78"/>
    </row>
    <row r="26" spans="1:10" s="104" customFormat="1" ht="15" thickBot="1" x14ac:dyDescent="0.35">
      <c r="A26" s="287" t="s">
        <v>62</v>
      </c>
      <c r="B26" s="288"/>
      <c r="C26" s="289"/>
      <c r="D26" s="126">
        <f>SUM(D9:D25)</f>
        <v>24996.363889100005</v>
      </c>
      <c r="E26" s="126">
        <f t="shared" ref="E26:I26" si="0">SUM(E9:E25)</f>
        <v>26066.441043513078</v>
      </c>
      <c r="F26" s="126">
        <f t="shared" si="0"/>
        <v>27136.518197926151</v>
      </c>
      <c r="G26" s="126">
        <f t="shared" si="0"/>
        <v>28294.989706587381</v>
      </c>
      <c r="H26" s="126">
        <f t="shared" si="0"/>
        <v>29271.508235879042</v>
      </c>
      <c r="I26" s="126">
        <f t="shared" si="0"/>
        <v>31323.035876254544</v>
      </c>
      <c r="J26" s="78"/>
    </row>
    <row r="27" spans="1:10" s="104" customFormat="1" ht="15" thickBot="1" x14ac:dyDescent="0.35">
      <c r="A27" s="105"/>
      <c r="B27" s="106"/>
      <c r="C27" s="106"/>
      <c r="D27" s="127"/>
      <c r="E27" s="127"/>
      <c r="F27" s="127"/>
      <c r="G27" s="127"/>
      <c r="H27" s="127"/>
      <c r="I27" s="127"/>
      <c r="J27" s="78"/>
    </row>
    <row r="28" spans="1:10" s="108" customFormat="1" ht="15" thickBot="1" x14ac:dyDescent="0.35">
      <c r="A28" s="290" t="s">
        <v>63</v>
      </c>
      <c r="B28" s="291"/>
      <c r="C28" s="292"/>
      <c r="D28" s="126">
        <v>6022.34</v>
      </c>
      <c r="E28" s="126">
        <v>6022.34</v>
      </c>
      <c r="F28" s="126">
        <v>6022.34</v>
      </c>
      <c r="G28" s="126">
        <v>6022.34</v>
      </c>
      <c r="H28" s="126">
        <v>6022.34</v>
      </c>
      <c r="I28" s="126">
        <v>6022.34</v>
      </c>
      <c r="J28" s="107"/>
    </row>
    <row r="29" spans="1:10" ht="15" thickBot="1" x14ac:dyDescent="0.35">
      <c r="A29" s="105"/>
      <c r="B29" s="106"/>
      <c r="C29" s="106"/>
      <c r="D29" s="127"/>
      <c r="E29" s="127"/>
      <c r="F29" s="127"/>
      <c r="G29" s="127"/>
      <c r="H29" s="127"/>
      <c r="I29" s="127"/>
    </row>
    <row r="30" spans="1:10" ht="15" thickBot="1" x14ac:dyDescent="0.35">
      <c r="A30" s="287" t="s">
        <v>64</v>
      </c>
      <c r="B30" s="288"/>
      <c r="C30" s="289"/>
      <c r="D30" s="126">
        <f>D26+D28</f>
        <v>31018.703889100005</v>
      </c>
      <c r="E30" s="126">
        <f t="shared" ref="E30:I30" si="1">E26+E28</f>
        <v>32088.781043513078</v>
      </c>
      <c r="F30" s="126">
        <f t="shared" si="1"/>
        <v>33158.858197926151</v>
      </c>
      <c r="G30" s="126">
        <f t="shared" si="1"/>
        <v>34317.329706587378</v>
      </c>
      <c r="H30" s="126">
        <f t="shared" si="1"/>
        <v>35293.848235879042</v>
      </c>
      <c r="I30" s="126">
        <f t="shared" si="1"/>
        <v>37345.375876254548</v>
      </c>
    </row>
    <row r="31" spans="1:10" ht="15" thickBot="1" x14ac:dyDescent="0.35">
      <c r="A31" s="109"/>
      <c r="B31" s="110"/>
      <c r="C31" s="110"/>
      <c r="D31" s="128"/>
      <c r="E31" s="128"/>
      <c r="F31" s="128"/>
      <c r="G31" s="128"/>
      <c r="H31" s="128"/>
      <c r="I31" s="128"/>
    </row>
    <row r="32" spans="1:10" ht="15" thickBot="1" x14ac:dyDescent="0.35">
      <c r="A32" s="287" t="s">
        <v>65</v>
      </c>
      <c r="B32" s="293"/>
      <c r="C32" s="294"/>
      <c r="D32" s="126">
        <f>D30/D5</f>
        <v>12407.481555640003</v>
      </c>
      <c r="E32" s="126">
        <f t="shared" ref="E32:I32" si="2">E30/E5</f>
        <v>10696.260347837693</v>
      </c>
      <c r="F32" s="126">
        <f t="shared" si="2"/>
        <v>9473.9594851217571</v>
      </c>
      <c r="G32" s="126">
        <f t="shared" si="2"/>
        <v>8579.3324266468444</v>
      </c>
      <c r="H32" s="126">
        <f t="shared" si="2"/>
        <v>7058.7696471758081</v>
      </c>
      <c r="I32" s="126">
        <f t="shared" si="2"/>
        <v>6224.2293127090916</v>
      </c>
    </row>
    <row r="33" spans="1:10" ht="15" thickBot="1" x14ac:dyDescent="0.35">
      <c r="A33" s="96"/>
      <c r="B33" s="97"/>
      <c r="C33" s="97"/>
      <c r="D33" s="128"/>
      <c r="E33" s="128"/>
      <c r="F33" s="128"/>
      <c r="G33" s="128"/>
      <c r="H33" s="128"/>
      <c r="I33" s="128"/>
    </row>
    <row r="34" spans="1:10" ht="15" thickBot="1" x14ac:dyDescent="0.35">
      <c r="A34" s="111" t="s">
        <v>66</v>
      </c>
      <c r="B34" s="83"/>
      <c r="C34" s="83"/>
      <c r="D34" s="126">
        <f>'Pryse + Sensatiwiteitsanalise'!$D$6</f>
        <v>192.41</v>
      </c>
      <c r="E34" s="126">
        <f>'Pryse + Sensatiwiteitsanalise'!$D$6</f>
        <v>192.41</v>
      </c>
      <c r="F34" s="126">
        <f>'Pryse + Sensatiwiteitsanalise'!$D$6</f>
        <v>192.41</v>
      </c>
      <c r="G34" s="126">
        <f>'Pryse + Sensatiwiteitsanalise'!$D$6</f>
        <v>192.41</v>
      </c>
      <c r="H34" s="126">
        <f>'Pryse + Sensatiwiteitsanalise'!$D$6</f>
        <v>192.41</v>
      </c>
      <c r="I34" s="126">
        <f>'Pryse + Sensatiwiteitsanalise'!$D$6</f>
        <v>192.41</v>
      </c>
    </row>
    <row r="35" spans="1:10" ht="15" thickBot="1" x14ac:dyDescent="0.35">
      <c r="A35" s="96"/>
      <c r="B35" s="97"/>
      <c r="C35" s="97"/>
      <c r="D35" s="128"/>
      <c r="E35" s="128"/>
      <c r="F35" s="128"/>
      <c r="G35" s="128"/>
      <c r="H35" s="128"/>
      <c r="I35" s="128"/>
    </row>
    <row r="36" spans="1:10" ht="15" thickBot="1" x14ac:dyDescent="0.35">
      <c r="A36" s="279" t="s">
        <v>67</v>
      </c>
      <c r="B36" s="280"/>
      <c r="C36" s="281"/>
      <c r="D36" s="129">
        <f>D32+D34</f>
        <v>12599.891555640002</v>
      </c>
      <c r="E36" s="129">
        <f t="shared" ref="E36:I36" si="3">E32+E34</f>
        <v>10888.670347837693</v>
      </c>
      <c r="F36" s="129">
        <f t="shared" si="3"/>
        <v>9666.369485121757</v>
      </c>
      <c r="G36" s="129">
        <f t="shared" si="3"/>
        <v>8771.7424266468443</v>
      </c>
      <c r="H36" s="129">
        <f t="shared" si="3"/>
        <v>7251.179647175808</v>
      </c>
      <c r="I36" s="129">
        <f t="shared" si="3"/>
        <v>6416.6393127090914</v>
      </c>
    </row>
    <row r="37" spans="1:10" ht="15" thickBot="1" x14ac:dyDescent="0.35">
      <c r="A37" s="112" t="s">
        <v>68</v>
      </c>
      <c r="B37" s="113"/>
      <c r="C37" s="114"/>
      <c r="D37" s="129">
        <f>'Pryse + Sensatiwiteitsanalise'!B6</f>
        <v>8345</v>
      </c>
      <c r="E37" s="129">
        <f>$D$37</f>
        <v>8345</v>
      </c>
      <c r="F37" s="129">
        <f>$D$37</f>
        <v>8345</v>
      </c>
      <c r="G37" s="129">
        <f>$D$37</f>
        <v>8345</v>
      </c>
      <c r="H37" s="129">
        <f>$D$37</f>
        <v>8345</v>
      </c>
      <c r="I37" s="129">
        <f>$D$37</f>
        <v>8345</v>
      </c>
    </row>
    <row r="38" spans="1:10" ht="15" thickBot="1" x14ac:dyDescent="0.35">
      <c r="A38" s="115"/>
      <c r="B38" s="115"/>
      <c r="C38" s="115"/>
      <c r="D38" s="130"/>
      <c r="E38" s="130"/>
      <c r="F38" s="130"/>
      <c r="G38" s="130"/>
      <c r="H38" s="130"/>
      <c r="I38" s="130"/>
    </row>
    <row r="39" spans="1:10" s="116" customFormat="1" x14ac:dyDescent="0.3">
      <c r="A39" s="269" t="s">
        <v>69</v>
      </c>
      <c r="B39" s="270"/>
      <c r="C39" s="271"/>
      <c r="D39" s="131">
        <f>D6-D26</f>
        <v>-4614.8888891000061</v>
      </c>
      <c r="E39" s="131">
        <f>E6-E26</f>
        <v>-1608.6710435130772</v>
      </c>
      <c r="F39" s="131">
        <f>F6-F26</f>
        <v>1397.5468020738517</v>
      </c>
      <c r="G39" s="131">
        <f t="shared" ref="G39:I39" si="4">G6-G26</f>
        <v>4315.3702934126195</v>
      </c>
      <c r="H39" s="131">
        <f t="shared" si="4"/>
        <v>11491.441764120955</v>
      </c>
      <c r="I39" s="131">
        <f t="shared" si="4"/>
        <v>17592.504123745457</v>
      </c>
    </row>
    <row r="40" spans="1:10" s="116" customFormat="1" ht="15" thickBot="1" x14ac:dyDescent="0.35">
      <c r="A40" s="272" t="s">
        <v>70</v>
      </c>
      <c r="B40" s="273"/>
      <c r="C40" s="274"/>
      <c r="D40" s="137">
        <f>D6-D30</f>
        <v>-10637.228889100006</v>
      </c>
      <c r="E40" s="137">
        <f>E6-E30</f>
        <v>-7631.0110435130773</v>
      </c>
      <c r="F40" s="137">
        <f>F6-F30</f>
        <v>-4624.7931979261484</v>
      </c>
      <c r="G40" s="137">
        <f t="shared" ref="G40:I40" si="5">G6-G30</f>
        <v>-1706.969706587377</v>
      </c>
      <c r="H40" s="137">
        <f t="shared" si="5"/>
        <v>5469.1017641209546</v>
      </c>
      <c r="I40" s="137">
        <f t="shared" si="5"/>
        <v>11570.164123745453</v>
      </c>
    </row>
    <row r="41" spans="1:10" x14ac:dyDescent="0.3">
      <c r="A41" s="132" t="s">
        <v>122</v>
      </c>
      <c r="B41" s="133"/>
      <c r="C41" s="133"/>
      <c r="D41" s="133"/>
      <c r="E41" s="133"/>
      <c r="F41" s="133"/>
      <c r="G41" s="133"/>
      <c r="H41" s="133"/>
      <c r="I41" s="139"/>
      <c r="J41" s="118"/>
    </row>
    <row r="42" spans="1:10" x14ac:dyDescent="0.3">
      <c r="A42" s="134" t="s">
        <v>71</v>
      </c>
      <c r="B42" s="138"/>
      <c r="C42" s="138"/>
      <c r="D42" s="138"/>
      <c r="E42" s="138"/>
      <c r="F42" s="138"/>
      <c r="G42" s="138"/>
      <c r="H42" s="138"/>
      <c r="I42" s="140"/>
      <c r="J42" s="118"/>
    </row>
    <row r="43" spans="1:10" ht="15" thickBot="1" x14ac:dyDescent="0.35">
      <c r="A43" s="135" t="s">
        <v>72</v>
      </c>
      <c r="B43" s="136"/>
      <c r="C43" s="136"/>
      <c r="D43" s="136"/>
      <c r="E43" s="136"/>
      <c r="F43" s="136"/>
      <c r="G43" s="136"/>
      <c r="H43" s="136"/>
      <c r="I43" s="141"/>
      <c r="J43" s="118"/>
    </row>
    <row r="44" spans="1:10" x14ac:dyDescent="0.3">
      <c r="A44" s="260" t="s">
        <v>75</v>
      </c>
      <c r="B44" s="261"/>
      <c r="C44" s="261"/>
      <c r="D44" s="261"/>
      <c r="E44" s="261"/>
      <c r="F44" s="261"/>
      <c r="G44" s="261"/>
      <c r="H44" s="261"/>
      <c r="I44" s="262"/>
    </row>
    <row r="45" spans="1:10" x14ac:dyDescent="0.3">
      <c r="A45" s="263"/>
      <c r="B45" s="264"/>
      <c r="C45" s="264"/>
      <c r="D45" s="264"/>
      <c r="E45" s="264"/>
      <c r="F45" s="264"/>
      <c r="G45" s="264"/>
      <c r="H45" s="264"/>
      <c r="I45" s="265"/>
    </row>
    <row r="46" spans="1:10" x14ac:dyDescent="0.3">
      <c r="A46" s="263"/>
      <c r="B46" s="264"/>
      <c r="C46" s="264"/>
      <c r="D46" s="264"/>
      <c r="E46" s="264"/>
      <c r="F46" s="264"/>
      <c r="G46" s="264"/>
      <c r="H46" s="264"/>
      <c r="I46" s="265"/>
    </row>
    <row r="47" spans="1:10" ht="15" thickBot="1" x14ac:dyDescent="0.35">
      <c r="A47" s="266"/>
      <c r="B47" s="267"/>
      <c r="C47" s="267"/>
      <c r="D47" s="267"/>
      <c r="E47" s="267"/>
      <c r="F47" s="267"/>
      <c r="G47" s="267"/>
      <c r="H47" s="267"/>
      <c r="I47" s="268"/>
    </row>
  </sheetData>
  <mergeCells count="13">
    <mergeCell ref="A44:I47"/>
    <mergeCell ref="A39:C39"/>
    <mergeCell ref="A40:C40"/>
    <mergeCell ref="Z7:AB7"/>
    <mergeCell ref="A1:D1"/>
    <mergeCell ref="E1:G1"/>
    <mergeCell ref="A36:C36"/>
    <mergeCell ref="A3:C3"/>
    <mergeCell ref="A8:C8"/>
    <mergeCell ref="A26:C26"/>
    <mergeCell ref="A28:C28"/>
    <mergeCell ref="A30:C30"/>
    <mergeCell ref="A32:C32"/>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1496062992125984" right="0.31496062992125984" top="0.55118110236220474" bottom="0.55118110236220474" header="0.31496062992125984" footer="0.31496062992125984"/>
  <pageSetup scale="64" fitToHeight="0" orientation="portrait" r:id="rId1"/>
  <headerFooter>
    <oddHeader>&amp;F</oddHeader>
    <oddFoote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7"/>
  <sheetViews>
    <sheetView topLeftCell="A6" zoomScale="70" zoomScaleNormal="70" workbookViewId="0">
      <selection activeCell="D27" sqref="D27"/>
    </sheetView>
  </sheetViews>
  <sheetFormatPr defaultColWidth="9.109375" defaultRowHeight="14.4" x14ac:dyDescent="0.3"/>
  <cols>
    <col min="1" max="1" width="41.6640625" style="78" customWidth="1"/>
    <col min="2" max="2" width="15.6640625" style="78" bestFit="1" customWidth="1"/>
    <col min="3" max="3" width="36.77734375" style="78" customWidth="1"/>
    <col min="4" max="4" width="14.44140625" style="78" customWidth="1"/>
    <col min="5" max="9" width="14.33203125" style="78" customWidth="1"/>
    <col min="10" max="10" width="14.44140625" style="78" customWidth="1"/>
    <col min="11" max="26" width="12.6640625" style="78" hidden="1" customWidth="1"/>
    <col min="27" max="27" width="15.6640625" style="78" hidden="1" customWidth="1"/>
    <col min="28" max="28" width="14.109375" style="78" hidden="1" customWidth="1"/>
    <col min="29" max="16384" width="9.109375" style="78"/>
  </cols>
  <sheetData>
    <row r="1" spans="1:28" ht="32.25" customHeight="1" thickBot="1" x14ac:dyDescent="0.35">
      <c r="A1" s="276" t="s">
        <v>125</v>
      </c>
      <c r="B1" s="277"/>
      <c r="C1" s="277"/>
      <c r="D1" s="277"/>
      <c r="E1" s="278" t="s">
        <v>76</v>
      </c>
      <c r="F1" s="278"/>
      <c r="G1" s="278"/>
      <c r="H1" s="76"/>
      <c r="I1" s="77"/>
    </row>
    <row r="2" spans="1:28" ht="15" thickBot="1" x14ac:dyDescent="0.35">
      <c r="A2" s="79"/>
      <c r="B2" s="80"/>
      <c r="C2" s="81"/>
      <c r="D2" s="81"/>
      <c r="E2" s="81"/>
      <c r="F2" s="81"/>
      <c r="G2" s="81"/>
      <c r="H2" s="81"/>
      <c r="I2" s="82"/>
    </row>
    <row r="3" spans="1:28" ht="31.8" customHeight="1" thickBot="1" x14ac:dyDescent="0.35">
      <c r="A3" s="282" t="s">
        <v>37</v>
      </c>
      <c r="B3" s="283"/>
      <c r="C3" s="283"/>
      <c r="D3" s="145"/>
      <c r="E3" s="120">
        <f>'Pryse + Sensatiwiteitsanalise'!B59</f>
        <v>3391.48</v>
      </c>
      <c r="F3" s="83" t="s">
        <v>38</v>
      </c>
      <c r="G3" s="83"/>
      <c r="H3" s="84"/>
      <c r="I3" s="85"/>
    </row>
    <row r="4" spans="1:28" ht="15" thickBot="1" x14ac:dyDescent="0.35">
      <c r="A4" s="86"/>
      <c r="B4" s="87"/>
      <c r="C4" s="87"/>
      <c r="D4" s="88"/>
      <c r="E4" s="89"/>
      <c r="F4" s="90"/>
      <c r="G4" s="87"/>
      <c r="H4" s="91"/>
      <c r="I4" s="91"/>
    </row>
    <row r="5" spans="1:28" ht="15" thickBot="1" x14ac:dyDescent="0.35">
      <c r="A5" s="146" t="s">
        <v>39</v>
      </c>
      <c r="B5" s="147"/>
      <c r="C5" s="147"/>
      <c r="D5" s="148">
        <v>3</v>
      </c>
      <c r="E5" s="148">
        <v>4</v>
      </c>
      <c r="F5" s="148">
        <v>5</v>
      </c>
      <c r="G5" s="148">
        <v>6</v>
      </c>
      <c r="H5" s="148">
        <v>7</v>
      </c>
      <c r="I5" s="149">
        <v>8</v>
      </c>
    </row>
    <row r="6" spans="1:28" ht="15" thickBot="1" x14ac:dyDescent="0.35">
      <c r="A6" s="150" t="s">
        <v>40</v>
      </c>
      <c r="B6" s="151"/>
      <c r="C6" s="152"/>
      <c r="D6" s="153">
        <v>10129.44</v>
      </c>
      <c r="E6" s="153">
        <v>13505.92</v>
      </c>
      <c r="F6" s="153">
        <v>16882.400000000001</v>
      </c>
      <c r="G6" s="153">
        <v>20258.88</v>
      </c>
      <c r="H6" s="153">
        <v>23635.360000000001</v>
      </c>
      <c r="I6" s="153">
        <v>27011.84</v>
      </c>
    </row>
    <row r="7" spans="1:28" ht="15" thickBot="1" x14ac:dyDescent="0.35">
      <c r="A7" s="154"/>
      <c r="B7" s="155"/>
      <c r="C7" s="155"/>
      <c r="D7" s="156"/>
      <c r="E7" s="156"/>
      <c r="F7" s="156"/>
      <c r="G7" s="156"/>
      <c r="H7" s="156"/>
      <c r="I7" s="156"/>
      <c r="Z7" s="275" t="s">
        <v>77</v>
      </c>
      <c r="AA7" s="275"/>
      <c r="AB7" s="275"/>
    </row>
    <row r="8" spans="1:28" ht="15" thickBot="1" x14ac:dyDescent="0.35">
      <c r="A8" s="304" t="s">
        <v>41</v>
      </c>
      <c r="B8" s="305"/>
      <c r="C8" s="306"/>
      <c r="D8" s="157"/>
      <c r="E8" s="157"/>
      <c r="F8" s="157"/>
      <c r="G8" s="157"/>
      <c r="H8" s="157"/>
      <c r="I8" s="157"/>
      <c r="Z8" s="71" t="s">
        <v>42</v>
      </c>
      <c r="AA8" s="71" t="s">
        <v>43</v>
      </c>
      <c r="AB8" s="71" t="s">
        <v>44</v>
      </c>
    </row>
    <row r="9" spans="1:28" x14ac:dyDescent="0.3">
      <c r="A9" s="158" t="s">
        <v>45</v>
      </c>
      <c r="B9" s="159"/>
      <c r="C9" s="159"/>
      <c r="D9" s="160">
        <v>1072.2144000000001</v>
      </c>
      <c r="E9" s="160">
        <v>1072.2144000000001</v>
      </c>
      <c r="F9" s="160">
        <v>1072.2144000000001</v>
      </c>
      <c r="G9" s="160">
        <v>1072.2144000000001</v>
      </c>
      <c r="H9" s="160">
        <v>1072.2144000000001</v>
      </c>
      <c r="I9" s="160">
        <v>1072.2144000000001</v>
      </c>
      <c r="Z9" s="72">
        <f>D5</f>
        <v>3</v>
      </c>
      <c r="AA9" s="72">
        <f>D26</f>
        <v>16162.025673775002</v>
      </c>
      <c r="AB9" s="72">
        <f>D28</f>
        <v>6774.08</v>
      </c>
    </row>
    <row r="10" spans="1:28" x14ac:dyDescent="0.3">
      <c r="A10" s="161" t="s">
        <v>46</v>
      </c>
      <c r="B10" s="162"/>
      <c r="C10" s="162"/>
      <c r="D10" s="163">
        <v>4078</v>
      </c>
      <c r="E10" s="163">
        <v>5204</v>
      </c>
      <c r="F10" s="163">
        <v>6330</v>
      </c>
      <c r="G10" s="163">
        <v>7456</v>
      </c>
      <c r="H10" s="163">
        <v>8582</v>
      </c>
      <c r="I10" s="163">
        <v>9708</v>
      </c>
      <c r="Z10" s="72">
        <f>E5</f>
        <v>4</v>
      </c>
      <c r="AA10" s="72">
        <f>E26</f>
        <v>18519.077798775004</v>
      </c>
      <c r="AB10" s="72">
        <f>E28</f>
        <v>6774.08</v>
      </c>
    </row>
    <row r="11" spans="1:28" x14ac:dyDescent="0.3">
      <c r="A11" s="161" t="s">
        <v>47</v>
      </c>
      <c r="B11" s="162"/>
      <c r="C11" s="162"/>
      <c r="D11" s="163"/>
      <c r="E11" s="163"/>
      <c r="F11" s="163"/>
      <c r="G11" s="163"/>
      <c r="H11" s="163"/>
      <c r="I11" s="163"/>
      <c r="Z11" s="72">
        <f>F5</f>
        <v>5</v>
      </c>
      <c r="AA11" s="72">
        <f>F26</f>
        <v>20876.129923775003</v>
      </c>
      <c r="AB11" s="72">
        <f>F28</f>
        <v>6774.08</v>
      </c>
    </row>
    <row r="12" spans="1:28" x14ac:dyDescent="0.3">
      <c r="A12" s="161" t="s">
        <v>48</v>
      </c>
      <c r="B12" s="162"/>
      <c r="C12" s="162"/>
      <c r="D12" s="163">
        <v>1888.3724000000002</v>
      </c>
      <c r="E12" s="163">
        <v>1935.1724000000002</v>
      </c>
      <c r="F12" s="163">
        <v>1981.9724000000001</v>
      </c>
      <c r="G12" s="163">
        <v>2028.7724000000003</v>
      </c>
      <c r="H12" s="163">
        <v>2075.5724</v>
      </c>
      <c r="I12" s="163">
        <v>2122.3724000000002</v>
      </c>
      <c r="Z12" s="72">
        <f>G5</f>
        <v>6</v>
      </c>
      <c r="AA12" s="72">
        <f>G26</f>
        <v>23064.882048775005</v>
      </c>
      <c r="AB12" s="72">
        <f>G28</f>
        <v>6774.08</v>
      </c>
    </row>
    <row r="13" spans="1:28" x14ac:dyDescent="0.3">
      <c r="A13" s="161" t="s">
        <v>49</v>
      </c>
      <c r="B13" s="162"/>
      <c r="C13" s="162"/>
      <c r="D13" s="163">
        <v>1158.25</v>
      </c>
      <c r="E13" s="163">
        <v>1169.04</v>
      </c>
      <c r="F13" s="163">
        <v>1179.8300000000002</v>
      </c>
      <c r="G13" s="163">
        <v>1190.6200000000001</v>
      </c>
      <c r="H13" s="163">
        <v>1201.4100000000001</v>
      </c>
      <c r="I13" s="163">
        <v>1212.2</v>
      </c>
      <c r="Z13" s="72">
        <f>H5</f>
        <v>7</v>
      </c>
      <c r="AA13" s="72">
        <f>H26</f>
        <v>25253.634173774997</v>
      </c>
      <c r="AB13" s="72">
        <f>H28</f>
        <v>6774.08</v>
      </c>
    </row>
    <row r="14" spans="1:28" s="104" customFormat="1" x14ac:dyDescent="0.3">
      <c r="A14" s="161" t="s">
        <v>50</v>
      </c>
      <c r="B14" s="162"/>
      <c r="C14" s="162"/>
      <c r="D14" s="163">
        <v>1503.2891172</v>
      </c>
      <c r="E14" s="163">
        <v>1503.2891172</v>
      </c>
      <c r="F14" s="163">
        <v>1503.2891172</v>
      </c>
      <c r="G14" s="163">
        <v>1503.2891172</v>
      </c>
      <c r="H14" s="163">
        <v>1503.2891172</v>
      </c>
      <c r="I14" s="163">
        <v>1503.2891172</v>
      </c>
      <c r="J14" s="78"/>
      <c r="K14" s="78"/>
      <c r="L14" s="78"/>
      <c r="M14" s="78"/>
      <c r="N14" s="78"/>
      <c r="O14" s="78"/>
      <c r="P14" s="78"/>
      <c r="Q14" s="78"/>
      <c r="Z14" s="72">
        <f>I5</f>
        <v>8</v>
      </c>
      <c r="AA14" s="72">
        <f>I26</f>
        <v>27442.386298775004</v>
      </c>
      <c r="AB14" s="72">
        <f>I28</f>
        <v>6774.08</v>
      </c>
    </row>
    <row r="15" spans="1:28" s="104" customFormat="1" x14ac:dyDescent="0.3">
      <c r="A15" s="161" t="s">
        <v>51</v>
      </c>
      <c r="B15" s="162"/>
      <c r="C15" s="162"/>
      <c r="D15" s="163">
        <v>323.75636400000002</v>
      </c>
      <c r="E15" s="163">
        <v>323.75636400000002</v>
      </c>
      <c r="F15" s="163">
        <v>323.75636400000002</v>
      </c>
      <c r="G15" s="163">
        <v>323.75636400000002</v>
      </c>
      <c r="H15" s="163">
        <v>323.75636400000002</v>
      </c>
      <c r="I15" s="163">
        <v>323.75636400000002</v>
      </c>
      <c r="J15" s="78"/>
      <c r="K15" s="78"/>
      <c r="L15" s="78"/>
      <c r="M15" s="78"/>
      <c r="N15" s="78"/>
      <c r="O15" s="78"/>
      <c r="P15" s="78"/>
      <c r="Q15" s="78"/>
    </row>
    <row r="16" spans="1:28" s="104" customFormat="1" x14ac:dyDescent="0.3">
      <c r="A16" s="161" t="s">
        <v>52</v>
      </c>
      <c r="B16" s="162"/>
      <c r="C16" s="162"/>
      <c r="D16" s="163"/>
      <c r="E16" s="163"/>
      <c r="F16" s="163"/>
      <c r="G16" s="163"/>
      <c r="H16" s="163"/>
      <c r="I16" s="163"/>
      <c r="J16" s="78"/>
      <c r="K16" s="78"/>
      <c r="L16" s="78"/>
      <c r="M16" s="78"/>
      <c r="N16" s="78"/>
      <c r="O16" s="78"/>
      <c r="P16" s="78"/>
      <c r="Q16" s="78"/>
    </row>
    <row r="17" spans="1:17" s="104" customFormat="1" x14ac:dyDescent="0.3">
      <c r="A17" s="164" t="s">
        <v>53</v>
      </c>
      <c r="B17" s="165"/>
      <c r="C17" s="165"/>
      <c r="D17" s="163">
        <v>4314.2</v>
      </c>
      <c r="E17" s="163">
        <v>5264.6</v>
      </c>
      <c r="F17" s="163">
        <v>6215</v>
      </c>
      <c r="G17" s="163">
        <v>7007</v>
      </c>
      <c r="H17" s="163">
        <v>7799</v>
      </c>
      <c r="I17" s="163">
        <v>8591</v>
      </c>
      <c r="J17" s="78"/>
      <c r="K17" s="78"/>
      <c r="L17" s="78"/>
      <c r="M17" s="78"/>
      <c r="N17" s="78"/>
      <c r="O17" s="78"/>
      <c r="P17" s="78"/>
      <c r="Q17" s="78"/>
    </row>
    <row r="18" spans="1:17" s="104" customFormat="1" x14ac:dyDescent="0.3">
      <c r="A18" s="161" t="s">
        <v>54</v>
      </c>
      <c r="B18" s="162"/>
      <c r="C18" s="162"/>
      <c r="D18" s="163"/>
      <c r="E18" s="163"/>
      <c r="F18" s="163"/>
      <c r="G18" s="163"/>
      <c r="H18" s="163"/>
      <c r="I18" s="163"/>
      <c r="J18" s="78"/>
      <c r="K18" s="78"/>
      <c r="L18" s="78"/>
      <c r="M18" s="78"/>
      <c r="N18" s="78"/>
      <c r="O18" s="78"/>
      <c r="P18" s="78"/>
      <c r="Q18" s="78"/>
    </row>
    <row r="19" spans="1:17" s="104" customFormat="1" x14ac:dyDescent="0.3">
      <c r="A19" s="161" t="s">
        <v>55</v>
      </c>
      <c r="B19" s="162"/>
      <c r="C19" s="162"/>
      <c r="D19" s="163"/>
      <c r="E19" s="163"/>
      <c r="F19" s="163"/>
      <c r="G19" s="163"/>
      <c r="H19" s="163"/>
      <c r="I19" s="163"/>
      <c r="J19" s="78"/>
      <c r="K19" s="78"/>
      <c r="L19" s="78"/>
      <c r="M19" s="78"/>
      <c r="N19" s="78"/>
      <c r="O19" s="78"/>
      <c r="P19" s="78"/>
      <c r="Q19" s="78"/>
    </row>
    <row r="20" spans="1:17" s="104" customFormat="1" x14ac:dyDescent="0.3">
      <c r="A20" s="161" t="s">
        <v>56</v>
      </c>
      <c r="B20" s="162"/>
      <c r="C20" s="162"/>
      <c r="D20" s="163">
        <v>253.23600000000002</v>
      </c>
      <c r="E20" s="163">
        <v>337.64800000000002</v>
      </c>
      <c r="F20" s="163">
        <v>422.06000000000006</v>
      </c>
      <c r="G20" s="163">
        <v>506.47200000000004</v>
      </c>
      <c r="H20" s="163">
        <v>590.88400000000001</v>
      </c>
      <c r="I20" s="163">
        <v>675.29600000000005</v>
      </c>
      <c r="J20" s="78"/>
      <c r="K20" s="78"/>
      <c r="L20" s="78"/>
      <c r="M20" s="78"/>
      <c r="N20" s="78"/>
      <c r="O20" s="78"/>
      <c r="P20" s="78"/>
      <c r="Q20" s="78"/>
    </row>
    <row r="21" spans="1:17" s="104" customFormat="1" x14ac:dyDescent="0.3">
      <c r="A21" s="161" t="s">
        <v>57</v>
      </c>
      <c r="B21" s="162"/>
      <c r="C21" s="162"/>
      <c r="D21" s="163">
        <v>320</v>
      </c>
      <c r="E21" s="163">
        <v>320</v>
      </c>
      <c r="F21" s="163">
        <v>320</v>
      </c>
      <c r="G21" s="163">
        <v>320</v>
      </c>
      <c r="H21" s="163">
        <v>320</v>
      </c>
      <c r="I21" s="163">
        <v>320</v>
      </c>
      <c r="J21" s="78"/>
      <c r="K21" s="78"/>
      <c r="L21" s="78"/>
      <c r="M21" s="78"/>
      <c r="N21" s="78"/>
      <c r="O21" s="78"/>
      <c r="P21" s="78"/>
      <c r="Q21" s="78"/>
    </row>
    <row r="22" spans="1:17" s="104" customFormat="1" x14ac:dyDescent="0.3">
      <c r="A22" s="161" t="s">
        <v>58</v>
      </c>
      <c r="B22" s="162"/>
      <c r="C22" s="162"/>
      <c r="D22" s="163">
        <v>300</v>
      </c>
      <c r="E22" s="163">
        <v>300</v>
      </c>
      <c r="F22" s="163">
        <v>300</v>
      </c>
      <c r="G22" s="163">
        <v>300</v>
      </c>
      <c r="H22" s="163">
        <v>300</v>
      </c>
      <c r="I22" s="163">
        <v>300</v>
      </c>
      <c r="J22" s="78"/>
      <c r="K22" s="78"/>
      <c r="L22" s="78"/>
      <c r="M22" s="78"/>
      <c r="N22" s="78"/>
      <c r="O22" s="78"/>
      <c r="P22" s="78"/>
      <c r="Q22" s="78"/>
    </row>
    <row r="23" spans="1:17" s="104" customFormat="1" x14ac:dyDescent="0.3">
      <c r="A23" s="161" t="s">
        <v>59</v>
      </c>
      <c r="B23" s="162"/>
      <c r="C23" s="162"/>
      <c r="D23" s="163"/>
      <c r="E23" s="163"/>
      <c r="F23" s="163"/>
      <c r="G23" s="163"/>
      <c r="H23" s="163"/>
      <c r="I23" s="163"/>
      <c r="J23" s="78"/>
      <c r="K23" s="78"/>
      <c r="L23" s="78"/>
      <c r="M23" s="78"/>
      <c r="N23" s="78"/>
      <c r="O23" s="78"/>
      <c r="P23" s="78"/>
      <c r="Q23" s="78"/>
    </row>
    <row r="24" spans="1:17" s="104" customFormat="1" x14ac:dyDescent="0.3">
      <c r="A24" s="161" t="s">
        <v>60</v>
      </c>
      <c r="B24" s="162"/>
      <c r="C24" s="162"/>
      <c r="D24" s="163"/>
      <c r="E24" s="163"/>
      <c r="F24" s="163"/>
      <c r="G24" s="163"/>
      <c r="H24" s="163"/>
      <c r="I24" s="163"/>
      <c r="J24" s="78"/>
    </row>
    <row r="25" spans="1:17" s="104" customFormat="1" ht="15" thickBot="1" x14ac:dyDescent="0.35">
      <c r="A25" s="161" t="s">
        <v>61</v>
      </c>
      <c r="B25" s="162"/>
      <c r="C25" s="162"/>
      <c r="D25" s="163">
        <v>950.70739257500009</v>
      </c>
      <c r="E25" s="163">
        <v>1089.3575175750002</v>
      </c>
      <c r="F25" s="163">
        <v>1228.0076425750001</v>
      </c>
      <c r="G25" s="163">
        <v>1356.7577675750003</v>
      </c>
      <c r="H25" s="163">
        <v>1485.5078925749997</v>
      </c>
      <c r="I25" s="163">
        <v>1614.2580175750002</v>
      </c>
      <c r="J25" s="78"/>
    </row>
    <row r="26" spans="1:17" s="104" customFormat="1" ht="15" thickBot="1" x14ac:dyDescent="0.35">
      <c r="A26" s="307" t="s">
        <v>62</v>
      </c>
      <c r="B26" s="308"/>
      <c r="C26" s="309"/>
      <c r="D26" s="153">
        <f>SUM(D9:D25)</f>
        <v>16162.025673775002</v>
      </c>
      <c r="E26" s="153">
        <f t="shared" ref="E26:I26" si="0">SUM(E9:E25)</f>
        <v>18519.077798775004</v>
      </c>
      <c r="F26" s="153">
        <f t="shared" si="0"/>
        <v>20876.129923775003</v>
      </c>
      <c r="G26" s="153">
        <f t="shared" si="0"/>
        <v>23064.882048775005</v>
      </c>
      <c r="H26" s="153">
        <f t="shared" si="0"/>
        <v>25253.634173774997</v>
      </c>
      <c r="I26" s="153">
        <f t="shared" si="0"/>
        <v>27442.386298775004</v>
      </c>
      <c r="J26" s="78"/>
    </row>
    <row r="27" spans="1:17" s="104" customFormat="1" ht="15" thickBot="1" x14ac:dyDescent="0.35">
      <c r="A27" s="166"/>
      <c r="B27" s="167"/>
      <c r="C27" s="167"/>
      <c r="D27" s="168"/>
      <c r="E27" s="168"/>
      <c r="F27" s="168"/>
      <c r="G27" s="168"/>
      <c r="H27" s="168"/>
      <c r="I27" s="168"/>
      <c r="J27" s="78"/>
    </row>
    <row r="28" spans="1:17" s="108" customFormat="1" ht="15" thickBot="1" x14ac:dyDescent="0.35">
      <c r="A28" s="310" t="s">
        <v>63</v>
      </c>
      <c r="B28" s="311"/>
      <c r="C28" s="312"/>
      <c r="D28" s="153">
        <v>6774.08</v>
      </c>
      <c r="E28" s="153">
        <v>6774.08</v>
      </c>
      <c r="F28" s="153">
        <v>6774.08</v>
      </c>
      <c r="G28" s="153">
        <v>6774.08</v>
      </c>
      <c r="H28" s="153">
        <v>6774.08</v>
      </c>
      <c r="I28" s="153">
        <v>6774.08</v>
      </c>
      <c r="J28" s="107"/>
    </row>
    <row r="29" spans="1:17" ht="15" thickBot="1" x14ac:dyDescent="0.35">
      <c r="A29" s="166"/>
      <c r="B29" s="167"/>
      <c r="C29" s="167"/>
      <c r="D29" s="168"/>
      <c r="E29" s="168"/>
      <c r="F29" s="168"/>
      <c r="G29" s="168"/>
      <c r="H29" s="168"/>
      <c r="I29" s="168"/>
    </row>
    <row r="30" spans="1:17" ht="15" thickBot="1" x14ac:dyDescent="0.35">
      <c r="A30" s="307" t="s">
        <v>64</v>
      </c>
      <c r="B30" s="308"/>
      <c r="C30" s="309"/>
      <c r="D30" s="153">
        <f>D26+D28</f>
        <v>22936.105673775004</v>
      </c>
      <c r="E30" s="153">
        <f t="shared" ref="E30:I30" si="1">E26+E28</f>
        <v>25293.157798775006</v>
      </c>
      <c r="F30" s="153">
        <f t="shared" si="1"/>
        <v>27650.209923775001</v>
      </c>
      <c r="G30" s="153">
        <f t="shared" si="1"/>
        <v>29838.962048775007</v>
      </c>
      <c r="H30" s="153">
        <f t="shared" si="1"/>
        <v>32027.714173774999</v>
      </c>
      <c r="I30" s="153">
        <f t="shared" si="1"/>
        <v>34216.466298775005</v>
      </c>
    </row>
    <row r="31" spans="1:17" ht="15" thickBot="1" x14ac:dyDescent="0.35">
      <c r="A31" s="169"/>
      <c r="B31" s="170"/>
      <c r="C31" s="170"/>
      <c r="D31" s="171"/>
      <c r="E31" s="171"/>
      <c r="F31" s="171"/>
      <c r="G31" s="171"/>
      <c r="H31" s="171"/>
      <c r="I31" s="171"/>
    </row>
    <row r="32" spans="1:17" ht="15" thickBot="1" x14ac:dyDescent="0.35">
      <c r="A32" s="307" t="s">
        <v>65</v>
      </c>
      <c r="B32" s="313"/>
      <c r="C32" s="314"/>
      <c r="D32" s="153">
        <f>D30/D5</f>
        <v>7645.3685579250014</v>
      </c>
      <c r="E32" s="153">
        <f t="shared" ref="E32:I32" si="2">E30/E5</f>
        <v>6323.2894496937515</v>
      </c>
      <c r="F32" s="153">
        <f t="shared" si="2"/>
        <v>5530.0419847550002</v>
      </c>
      <c r="G32" s="153">
        <f t="shared" si="2"/>
        <v>4973.1603414625015</v>
      </c>
      <c r="H32" s="153">
        <f t="shared" si="2"/>
        <v>4575.3877391107144</v>
      </c>
      <c r="I32" s="153">
        <f t="shared" si="2"/>
        <v>4277.0582873468757</v>
      </c>
    </row>
    <row r="33" spans="1:10" ht="15" thickBot="1" x14ac:dyDescent="0.35">
      <c r="A33" s="154"/>
      <c r="B33" s="155"/>
      <c r="C33" s="155"/>
      <c r="D33" s="171"/>
      <c r="E33" s="171"/>
      <c r="F33" s="171"/>
      <c r="G33" s="171"/>
      <c r="H33" s="171"/>
      <c r="I33" s="171"/>
    </row>
    <row r="34" spans="1:10" ht="15" thickBot="1" x14ac:dyDescent="0.35">
      <c r="A34" s="172" t="s">
        <v>66</v>
      </c>
      <c r="B34" s="151"/>
      <c r="C34" s="151"/>
      <c r="D34" s="153">
        <f>'Pryse + Sensatiwiteitsanalise'!$D$7</f>
        <v>108.52</v>
      </c>
      <c r="E34" s="153">
        <f>'Pryse + Sensatiwiteitsanalise'!$D$7</f>
        <v>108.52</v>
      </c>
      <c r="F34" s="153">
        <f>'Pryse + Sensatiwiteitsanalise'!$D$7</f>
        <v>108.52</v>
      </c>
      <c r="G34" s="153">
        <f>'Pryse + Sensatiwiteitsanalise'!$D$7</f>
        <v>108.52</v>
      </c>
      <c r="H34" s="153">
        <f>'Pryse + Sensatiwiteitsanalise'!$D$7</f>
        <v>108.52</v>
      </c>
      <c r="I34" s="153">
        <f>'Pryse + Sensatiwiteitsanalise'!$D$7</f>
        <v>108.52</v>
      </c>
    </row>
    <row r="35" spans="1:10" ht="15" thickBot="1" x14ac:dyDescent="0.35">
      <c r="A35" s="96"/>
      <c r="B35" s="97"/>
      <c r="C35" s="97"/>
      <c r="D35" s="128"/>
      <c r="E35" s="128"/>
      <c r="F35" s="128"/>
      <c r="G35" s="128"/>
      <c r="H35" s="128"/>
      <c r="I35" s="128"/>
    </row>
    <row r="36" spans="1:10" ht="15" thickBot="1" x14ac:dyDescent="0.35">
      <c r="A36" s="279" t="s">
        <v>67</v>
      </c>
      <c r="B36" s="280"/>
      <c r="C36" s="281"/>
      <c r="D36" s="129">
        <f t="shared" ref="D36:I36" si="3">D32+D34</f>
        <v>7753.8885579250018</v>
      </c>
      <c r="E36" s="129">
        <f t="shared" si="3"/>
        <v>6431.809449693752</v>
      </c>
      <c r="F36" s="129">
        <f t="shared" si="3"/>
        <v>5638.5619847550006</v>
      </c>
      <c r="G36" s="129">
        <f t="shared" si="3"/>
        <v>5081.6803414625019</v>
      </c>
      <c r="H36" s="129">
        <f t="shared" si="3"/>
        <v>4683.9077391107148</v>
      </c>
      <c r="I36" s="129">
        <f t="shared" si="3"/>
        <v>4385.5782873468761</v>
      </c>
    </row>
    <row r="37" spans="1:10" ht="15" thickBot="1" x14ac:dyDescent="0.35">
      <c r="A37" s="112" t="s">
        <v>68</v>
      </c>
      <c r="B37" s="113"/>
      <c r="C37" s="114"/>
      <c r="D37" s="129">
        <f>'Pryse + Sensatiwiteitsanalise'!B7</f>
        <v>3500</v>
      </c>
      <c r="E37" s="129">
        <f>$D$37</f>
        <v>3500</v>
      </c>
      <c r="F37" s="129">
        <f>$D$37</f>
        <v>3500</v>
      </c>
      <c r="G37" s="129">
        <f>$D$37</f>
        <v>3500</v>
      </c>
      <c r="H37" s="129">
        <f>$D$37</f>
        <v>3500</v>
      </c>
      <c r="I37" s="129">
        <f>$D$37</f>
        <v>3500</v>
      </c>
    </row>
    <row r="38" spans="1:10" ht="15" thickBot="1" x14ac:dyDescent="0.35">
      <c r="D38" s="144"/>
      <c r="E38" s="144"/>
      <c r="F38" s="144"/>
      <c r="G38" s="144"/>
      <c r="H38" s="144"/>
      <c r="I38" s="144"/>
    </row>
    <row r="39" spans="1:10" s="116" customFormat="1" x14ac:dyDescent="0.3">
      <c r="A39" s="269" t="s">
        <v>69</v>
      </c>
      <c r="B39" s="270"/>
      <c r="C39" s="271"/>
      <c r="D39" s="131">
        <f>D6-D26</f>
        <v>-6032.5856737750019</v>
      </c>
      <c r="E39" s="131">
        <f>E6-E26</f>
        <v>-5013.1577987750043</v>
      </c>
      <c r="F39" s="131">
        <f>F6-F26</f>
        <v>-3993.7299237750012</v>
      </c>
      <c r="G39" s="131">
        <f t="shared" ref="G39:I39" si="4">G6-G26</f>
        <v>-2806.0020487750044</v>
      </c>
      <c r="H39" s="131">
        <f t="shared" si="4"/>
        <v>-1618.2741737749966</v>
      </c>
      <c r="I39" s="131">
        <f t="shared" si="4"/>
        <v>-430.54629877500338</v>
      </c>
    </row>
    <row r="40" spans="1:10" s="116" customFormat="1" ht="15" thickBot="1" x14ac:dyDescent="0.35">
      <c r="A40" s="272" t="s">
        <v>70</v>
      </c>
      <c r="B40" s="273"/>
      <c r="C40" s="274"/>
      <c r="D40" s="137">
        <f>D6-D30</f>
        <v>-12806.665673775004</v>
      </c>
      <c r="E40" s="137">
        <f>E6-E30</f>
        <v>-11787.237798775006</v>
      </c>
      <c r="F40" s="137">
        <f>F6-F30</f>
        <v>-10767.809923774999</v>
      </c>
      <c r="G40" s="137">
        <f t="shared" ref="G40:I40" si="5">G6-G30</f>
        <v>-9580.0820487750061</v>
      </c>
      <c r="H40" s="137">
        <f t="shared" si="5"/>
        <v>-8392.3541737749983</v>
      </c>
      <c r="I40" s="137">
        <f t="shared" si="5"/>
        <v>-7204.6262987750051</v>
      </c>
    </row>
    <row r="41" spans="1:10" x14ac:dyDescent="0.3">
      <c r="A41" s="132" t="s">
        <v>122</v>
      </c>
      <c r="B41" s="133"/>
      <c r="C41" s="133"/>
      <c r="D41" s="133"/>
      <c r="E41" s="133"/>
      <c r="F41" s="133"/>
      <c r="G41" s="133"/>
      <c r="H41" s="133"/>
      <c r="I41" s="139"/>
      <c r="J41" s="118"/>
    </row>
    <row r="42" spans="1:10" x14ac:dyDescent="0.3">
      <c r="A42" s="134" t="s">
        <v>71</v>
      </c>
      <c r="B42" s="138"/>
      <c r="C42" s="138"/>
      <c r="D42" s="138"/>
      <c r="E42" s="138"/>
      <c r="F42" s="138"/>
      <c r="G42" s="138"/>
      <c r="H42" s="138"/>
      <c r="I42" s="140"/>
      <c r="J42" s="118"/>
    </row>
    <row r="43" spans="1:10" ht="15" thickBot="1" x14ac:dyDescent="0.35">
      <c r="A43" s="135" t="s">
        <v>72</v>
      </c>
      <c r="B43" s="136"/>
      <c r="C43" s="136"/>
      <c r="D43" s="136"/>
      <c r="E43" s="136"/>
      <c r="F43" s="136"/>
      <c r="G43" s="136"/>
      <c r="H43" s="136"/>
      <c r="I43" s="141"/>
      <c r="J43" s="118"/>
    </row>
    <row r="44" spans="1:10" x14ac:dyDescent="0.3">
      <c r="A44" s="295" t="s">
        <v>75</v>
      </c>
      <c r="B44" s="296"/>
      <c r="C44" s="296"/>
      <c r="D44" s="296"/>
      <c r="E44" s="296"/>
      <c r="F44" s="296"/>
      <c r="G44" s="296"/>
      <c r="H44" s="296"/>
      <c r="I44" s="297"/>
    </row>
    <row r="45" spans="1:10" x14ac:dyDescent="0.3">
      <c r="A45" s="298"/>
      <c r="B45" s="299"/>
      <c r="C45" s="299"/>
      <c r="D45" s="299"/>
      <c r="E45" s="299"/>
      <c r="F45" s="299"/>
      <c r="G45" s="299"/>
      <c r="H45" s="299"/>
      <c r="I45" s="300"/>
    </row>
    <row r="46" spans="1:10" x14ac:dyDescent="0.3">
      <c r="A46" s="298"/>
      <c r="B46" s="299"/>
      <c r="C46" s="299"/>
      <c r="D46" s="299"/>
      <c r="E46" s="299"/>
      <c r="F46" s="299"/>
      <c r="G46" s="299"/>
      <c r="H46" s="299"/>
      <c r="I46" s="300"/>
    </row>
    <row r="47" spans="1:10" ht="15" thickBot="1" x14ac:dyDescent="0.35">
      <c r="A47" s="301"/>
      <c r="B47" s="302"/>
      <c r="C47" s="302"/>
      <c r="D47" s="302"/>
      <c r="E47" s="302"/>
      <c r="F47" s="302"/>
      <c r="G47" s="302"/>
      <c r="H47" s="302"/>
      <c r="I47" s="303"/>
    </row>
  </sheetData>
  <mergeCells count="13">
    <mergeCell ref="A44:I47"/>
    <mergeCell ref="A39:C39"/>
    <mergeCell ref="A40:C40"/>
    <mergeCell ref="Z7:AB7"/>
    <mergeCell ref="E1:G1"/>
    <mergeCell ref="A1:D1"/>
    <mergeCell ref="A36:C36"/>
    <mergeCell ref="A3:C3"/>
    <mergeCell ref="A8:C8"/>
    <mergeCell ref="A26:C26"/>
    <mergeCell ref="A28:C28"/>
    <mergeCell ref="A30:C30"/>
    <mergeCell ref="A32:C32"/>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1496062992125984" right="0.31496062992125984" top="0.55118110236220474" bottom="0.55118110236220474" header="0.31496062992125984" footer="0.31496062992125984"/>
  <pageSetup scale="64" fitToHeight="0" orientation="portrait" r:id="rId1"/>
  <headerFooter>
    <oddHeader>&amp;F</oddHeader>
    <oddFoote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7"/>
  <sheetViews>
    <sheetView topLeftCell="A19" zoomScale="70" zoomScaleNormal="70" workbookViewId="0">
      <selection activeCell="J12" sqref="J12"/>
    </sheetView>
  </sheetViews>
  <sheetFormatPr defaultColWidth="9.109375" defaultRowHeight="14.4" x14ac:dyDescent="0.3"/>
  <cols>
    <col min="1" max="1" width="41.6640625" style="78" customWidth="1"/>
    <col min="2" max="2" width="15.6640625" style="78" bestFit="1" customWidth="1"/>
    <col min="3" max="4" width="14.44140625" style="78" customWidth="1"/>
    <col min="5" max="9" width="14.33203125" style="78" customWidth="1"/>
    <col min="10" max="10" width="14.44140625" style="78" customWidth="1"/>
    <col min="11" max="26" width="12.6640625" style="78" hidden="1" customWidth="1"/>
    <col min="27" max="29" width="0" style="78" hidden="1" customWidth="1"/>
    <col min="30" max="16384" width="9.109375" style="78"/>
  </cols>
  <sheetData>
    <row r="1" spans="1:28" ht="33" customHeight="1" thickBot="1" x14ac:dyDescent="0.35">
      <c r="A1" s="276" t="s">
        <v>126</v>
      </c>
      <c r="B1" s="277"/>
      <c r="C1" s="277"/>
      <c r="D1" s="277"/>
      <c r="E1" s="278" t="s">
        <v>78</v>
      </c>
      <c r="F1" s="278"/>
      <c r="G1" s="278"/>
      <c r="H1" s="76"/>
      <c r="I1" s="77"/>
    </row>
    <row r="2" spans="1:28" ht="15" thickBot="1" x14ac:dyDescent="0.35">
      <c r="A2" s="79"/>
      <c r="B2" s="80"/>
      <c r="C2" s="81"/>
      <c r="D2" s="81"/>
      <c r="E2" s="81"/>
      <c r="F2" s="81"/>
      <c r="G2" s="81"/>
      <c r="H2" s="81"/>
      <c r="I2" s="82"/>
    </row>
    <row r="3" spans="1:28" ht="31.8" customHeight="1" thickBot="1" x14ac:dyDescent="0.35">
      <c r="A3" s="282" t="s">
        <v>37</v>
      </c>
      <c r="B3" s="283"/>
      <c r="C3" s="283"/>
      <c r="D3" s="145"/>
      <c r="E3" s="120">
        <f>'Pryse + Sensatiwiteitsanalise'!B33</f>
        <v>9554.4500000000007</v>
      </c>
      <c r="F3" s="83" t="s">
        <v>38</v>
      </c>
      <c r="G3" s="83"/>
      <c r="H3" s="84"/>
      <c r="I3" s="85"/>
    </row>
    <row r="4" spans="1:28" ht="15" thickBot="1" x14ac:dyDescent="0.35">
      <c r="A4" s="86"/>
      <c r="B4" s="87"/>
      <c r="C4" s="87"/>
      <c r="D4" s="88"/>
      <c r="E4" s="89"/>
      <c r="F4" s="90"/>
      <c r="G4" s="87"/>
      <c r="H4" s="91"/>
      <c r="I4" s="91"/>
    </row>
    <row r="5" spans="1:28" ht="15" thickBot="1" x14ac:dyDescent="0.35">
      <c r="A5" s="92" t="s">
        <v>39</v>
      </c>
      <c r="B5" s="87"/>
      <c r="C5" s="87"/>
      <c r="D5" s="173" t="s">
        <v>79</v>
      </c>
      <c r="E5" s="173">
        <v>2</v>
      </c>
      <c r="F5" s="173" t="s">
        <v>80</v>
      </c>
      <c r="G5" s="173">
        <v>3</v>
      </c>
      <c r="H5" s="173" t="s">
        <v>81</v>
      </c>
      <c r="I5" s="173" t="s">
        <v>82</v>
      </c>
    </row>
    <row r="6" spans="1:28" ht="15" thickBot="1" x14ac:dyDescent="0.35">
      <c r="A6" s="94" t="s">
        <v>40</v>
      </c>
      <c r="B6" s="83"/>
      <c r="C6" s="95"/>
      <c r="D6" s="177">
        <v>14331.675000000001</v>
      </c>
      <c r="E6" s="177">
        <v>19108.900000000001</v>
      </c>
      <c r="F6" s="177">
        <v>23886.125</v>
      </c>
      <c r="G6" s="177">
        <v>28663.350000000002</v>
      </c>
      <c r="H6" s="177">
        <v>33440.575000000004</v>
      </c>
      <c r="I6" s="177">
        <v>38217.800000000003</v>
      </c>
    </row>
    <row r="7" spans="1:28" ht="15" thickBot="1" x14ac:dyDescent="0.35">
      <c r="A7" s="96"/>
      <c r="B7" s="97"/>
      <c r="C7" s="97"/>
      <c r="D7" s="174"/>
      <c r="E7" s="174"/>
      <c r="F7" s="174"/>
      <c r="G7" s="174"/>
      <c r="H7" s="174"/>
      <c r="I7" s="174"/>
      <c r="Z7" s="275" t="s">
        <v>83</v>
      </c>
      <c r="AA7" s="275"/>
      <c r="AB7" s="275"/>
    </row>
    <row r="8" spans="1:28" ht="15" thickBot="1" x14ac:dyDescent="0.35">
      <c r="A8" s="284" t="s">
        <v>41</v>
      </c>
      <c r="B8" s="285"/>
      <c r="C8" s="286"/>
      <c r="D8" s="175"/>
      <c r="E8" s="175"/>
      <c r="F8" s="175"/>
      <c r="G8" s="175"/>
      <c r="H8" s="175"/>
      <c r="I8" s="175"/>
      <c r="Z8" s="71" t="s">
        <v>42</v>
      </c>
      <c r="AA8" s="71" t="s">
        <v>43</v>
      </c>
      <c r="AB8" s="71" t="s">
        <v>44</v>
      </c>
    </row>
    <row r="9" spans="1:28" x14ac:dyDescent="0.3">
      <c r="A9" s="318" t="s">
        <v>45</v>
      </c>
      <c r="B9" s="319"/>
      <c r="C9" s="319"/>
      <c r="D9" s="320">
        <v>1189.2646666666665</v>
      </c>
      <c r="E9" s="320">
        <v>1189.2646666666665</v>
      </c>
      <c r="F9" s="320">
        <v>1189.2646666666665</v>
      </c>
      <c r="G9" s="320">
        <v>1189.2646666666665</v>
      </c>
      <c r="H9" s="320">
        <v>1189.2646666666665</v>
      </c>
      <c r="I9" s="320">
        <v>1189.2646666666665</v>
      </c>
      <c r="Z9" s="72" t="str">
        <f>D5</f>
        <v>1,5</v>
      </c>
      <c r="AA9" s="72">
        <f>D26</f>
        <v>13033.168374909081</v>
      </c>
      <c r="AB9" s="72">
        <f>D28</f>
        <v>5934.62</v>
      </c>
    </row>
    <row r="10" spans="1:28" x14ac:dyDescent="0.3">
      <c r="A10" s="321" t="s">
        <v>46</v>
      </c>
      <c r="B10" s="322"/>
      <c r="C10" s="322"/>
      <c r="D10" s="323">
        <v>1994.4</v>
      </c>
      <c r="E10" s="323">
        <v>2659.2</v>
      </c>
      <c r="F10" s="323">
        <v>3324</v>
      </c>
      <c r="G10" s="323">
        <v>3988.8</v>
      </c>
      <c r="H10" s="323">
        <v>4653.6000000000004</v>
      </c>
      <c r="I10" s="323">
        <v>5318.4</v>
      </c>
      <c r="Z10" s="72">
        <f>E5</f>
        <v>2</v>
      </c>
      <c r="AA10" s="72">
        <f>E26</f>
        <v>14366.252931915504</v>
      </c>
      <c r="AB10" s="72">
        <f>E28</f>
        <v>5934.62</v>
      </c>
    </row>
    <row r="11" spans="1:28" x14ac:dyDescent="0.3">
      <c r="A11" s="321" t="s">
        <v>47</v>
      </c>
      <c r="B11" s="322"/>
      <c r="C11" s="322"/>
      <c r="D11" s="323"/>
      <c r="E11" s="323"/>
      <c r="F11" s="323"/>
      <c r="G11" s="323"/>
      <c r="H11" s="323"/>
      <c r="I11" s="323"/>
      <c r="Z11" s="72" t="str">
        <f>F5</f>
        <v>2,5</v>
      </c>
      <c r="AA11" s="72">
        <f>F26</f>
        <v>15699.337488921925</v>
      </c>
      <c r="AB11" s="72">
        <f>F28</f>
        <v>5934.62</v>
      </c>
    </row>
    <row r="12" spans="1:28" x14ac:dyDescent="0.3">
      <c r="A12" s="321" t="s">
        <v>48</v>
      </c>
      <c r="B12" s="322"/>
      <c r="C12" s="322"/>
      <c r="D12" s="323">
        <v>2010.2343999999998</v>
      </c>
      <c r="E12" s="323">
        <v>2033.5044</v>
      </c>
      <c r="F12" s="323">
        <v>2056.7743999999998</v>
      </c>
      <c r="G12" s="323">
        <v>2080.0443999999998</v>
      </c>
      <c r="H12" s="323">
        <v>2103.3143999999998</v>
      </c>
      <c r="I12" s="323">
        <v>2126.5844000000002</v>
      </c>
      <c r="Z12" s="72">
        <f>G5</f>
        <v>3</v>
      </c>
      <c r="AA12" s="72">
        <f>G26</f>
        <v>17470.83531539964</v>
      </c>
      <c r="AB12" s="72">
        <f>G28</f>
        <v>5934.62</v>
      </c>
    </row>
    <row r="13" spans="1:28" x14ac:dyDescent="0.3">
      <c r="A13" s="321" t="s">
        <v>49</v>
      </c>
      <c r="B13" s="322"/>
      <c r="C13" s="322"/>
      <c r="D13" s="323">
        <v>1094.7349999999999</v>
      </c>
      <c r="E13" s="323">
        <v>1100.1299999999999</v>
      </c>
      <c r="F13" s="323">
        <v>1105.5249999999999</v>
      </c>
      <c r="G13" s="323">
        <v>1110.9199999999998</v>
      </c>
      <c r="H13" s="323">
        <v>1116.3150000000001</v>
      </c>
      <c r="I13" s="323">
        <v>1121.71</v>
      </c>
      <c r="Z13" s="72"/>
      <c r="AA13" s="72"/>
      <c r="AB13" s="72"/>
    </row>
    <row r="14" spans="1:28" s="104" customFormat="1" x14ac:dyDescent="0.3">
      <c r="A14" s="321" t="s">
        <v>50</v>
      </c>
      <c r="B14" s="322"/>
      <c r="C14" s="322"/>
      <c r="D14" s="323">
        <v>1666.3810176</v>
      </c>
      <c r="E14" s="323">
        <v>1666.3810176</v>
      </c>
      <c r="F14" s="323">
        <v>1666.3810176</v>
      </c>
      <c r="G14" s="323">
        <v>1666.3810176</v>
      </c>
      <c r="H14" s="323">
        <v>1666.3810176</v>
      </c>
      <c r="I14" s="323">
        <v>1666.3810176</v>
      </c>
      <c r="J14" s="78"/>
      <c r="K14" s="78"/>
      <c r="Z14" s="72"/>
      <c r="AA14" s="72"/>
      <c r="AB14" s="72"/>
    </row>
    <row r="15" spans="1:28" s="104" customFormat="1" x14ac:dyDescent="0.3">
      <c r="A15" s="321" t="s">
        <v>51</v>
      </c>
      <c r="B15" s="322"/>
      <c r="C15" s="322"/>
      <c r="D15" s="323">
        <v>48.91104</v>
      </c>
      <c r="E15" s="323">
        <v>48.91104</v>
      </c>
      <c r="F15" s="323">
        <v>48.91104</v>
      </c>
      <c r="G15" s="323">
        <v>48.91104</v>
      </c>
      <c r="H15" s="323">
        <v>48.91104</v>
      </c>
      <c r="I15" s="323">
        <v>48.91104</v>
      </c>
      <c r="J15" s="78"/>
      <c r="K15" s="78"/>
    </row>
    <row r="16" spans="1:28" s="104" customFormat="1" x14ac:dyDescent="0.3">
      <c r="A16" s="321" t="s">
        <v>52</v>
      </c>
      <c r="B16" s="322"/>
      <c r="C16" s="322"/>
      <c r="D16" s="323"/>
      <c r="E16" s="323"/>
      <c r="F16" s="323"/>
      <c r="G16" s="323"/>
      <c r="H16" s="323"/>
      <c r="I16" s="323"/>
      <c r="J16" s="78"/>
      <c r="K16" s="78"/>
    </row>
    <row r="17" spans="1:11" s="104" customFormat="1" x14ac:dyDescent="0.3">
      <c r="A17" s="324" t="s">
        <v>53</v>
      </c>
      <c r="B17" s="325"/>
      <c r="C17" s="325"/>
      <c r="D17" s="323">
        <v>3047</v>
      </c>
      <c r="E17" s="323">
        <v>3443</v>
      </c>
      <c r="F17" s="323">
        <v>3839</v>
      </c>
      <c r="G17" s="323">
        <v>4631</v>
      </c>
      <c r="H17" s="323">
        <v>4463</v>
      </c>
      <c r="I17" s="323">
        <v>5063</v>
      </c>
      <c r="J17" s="78"/>
      <c r="K17" s="78"/>
    </row>
    <row r="18" spans="1:11" s="104" customFormat="1" x14ac:dyDescent="0.3">
      <c r="A18" s="321" t="s">
        <v>54</v>
      </c>
      <c r="B18" s="322"/>
      <c r="C18" s="322"/>
      <c r="D18" s="323">
        <v>495.15449917717496</v>
      </c>
      <c r="E18" s="323">
        <v>545.70391753615968</v>
      </c>
      <c r="F18" s="323">
        <v>596.25333589514401</v>
      </c>
      <c r="G18" s="323">
        <v>663.4270078741697</v>
      </c>
      <c r="H18" s="323">
        <v>690.29945895612627</v>
      </c>
      <c r="I18" s="323">
        <v>749.41288675573787</v>
      </c>
      <c r="J18" s="78"/>
      <c r="K18" s="78"/>
    </row>
    <row r="19" spans="1:11" s="104" customFormat="1" x14ac:dyDescent="0.3">
      <c r="A19" s="321" t="s">
        <v>55</v>
      </c>
      <c r="B19" s="322"/>
      <c r="C19" s="322"/>
      <c r="D19" s="323">
        <v>400</v>
      </c>
      <c r="E19" s="323">
        <v>400</v>
      </c>
      <c r="F19" s="323">
        <v>400</v>
      </c>
      <c r="G19" s="323">
        <v>400</v>
      </c>
      <c r="H19" s="323">
        <v>400</v>
      </c>
      <c r="I19" s="323">
        <v>400</v>
      </c>
      <c r="J19" s="78"/>
      <c r="K19" s="78"/>
    </row>
    <row r="20" spans="1:11" s="104" customFormat="1" x14ac:dyDescent="0.3">
      <c r="A20" s="321" t="s">
        <v>56</v>
      </c>
      <c r="B20" s="322"/>
      <c r="C20" s="322"/>
      <c r="D20" s="323">
        <v>343.96020000000004</v>
      </c>
      <c r="E20" s="323">
        <v>458.61360000000002</v>
      </c>
      <c r="F20" s="323">
        <v>573.26700000000005</v>
      </c>
      <c r="G20" s="323">
        <v>687.92040000000009</v>
      </c>
      <c r="H20" s="323">
        <v>802.57380000000012</v>
      </c>
      <c r="I20" s="323">
        <v>917.22720000000004</v>
      </c>
      <c r="J20" s="78"/>
      <c r="K20" s="78"/>
    </row>
    <row r="21" spans="1:11" s="104" customFormat="1" x14ac:dyDescent="0.3">
      <c r="A21" s="321" t="s">
        <v>57</v>
      </c>
      <c r="B21" s="322"/>
      <c r="C21" s="322"/>
      <c r="D21" s="323"/>
      <c r="E21" s="323"/>
      <c r="F21" s="323"/>
      <c r="G21" s="323"/>
      <c r="H21" s="323"/>
      <c r="I21" s="323"/>
      <c r="J21" s="78"/>
      <c r="K21" s="78"/>
    </row>
    <row r="22" spans="1:11" s="104" customFormat="1" x14ac:dyDescent="0.3">
      <c r="A22" s="321" t="s">
        <v>58</v>
      </c>
      <c r="B22" s="322"/>
      <c r="C22" s="322"/>
      <c r="D22" s="323"/>
      <c r="E22" s="323"/>
      <c r="F22" s="323"/>
      <c r="G22" s="323"/>
      <c r="H22" s="323"/>
      <c r="I22" s="323"/>
      <c r="J22" s="78"/>
    </row>
    <row r="23" spans="1:11" s="104" customFormat="1" x14ac:dyDescent="0.3">
      <c r="A23" s="321" t="s">
        <v>59</v>
      </c>
      <c r="B23" s="322"/>
      <c r="C23" s="322"/>
      <c r="D23" s="323"/>
      <c r="E23" s="323"/>
      <c r="F23" s="323"/>
      <c r="G23" s="323"/>
      <c r="H23" s="323"/>
      <c r="I23" s="323"/>
      <c r="J23" s="78"/>
    </row>
    <row r="24" spans="1:11" s="104" customFormat="1" x14ac:dyDescent="0.3">
      <c r="A24" s="321" t="s">
        <v>60</v>
      </c>
      <c r="B24" s="322"/>
      <c r="C24" s="322"/>
      <c r="D24" s="323"/>
      <c r="E24" s="323"/>
      <c r="F24" s="323"/>
      <c r="G24" s="323"/>
      <c r="H24" s="323"/>
      <c r="I24" s="323"/>
      <c r="J24" s="78"/>
    </row>
    <row r="25" spans="1:11" s="104" customFormat="1" ht="15" thickBot="1" x14ac:dyDescent="0.35">
      <c r="A25" s="321" t="s">
        <v>61</v>
      </c>
      <c r="B25" s="322"/>
      <c r="C25" s="322"/>
      <c r="D25" s="323">
        <v>743.12755146524012</v>
      </c>
      <c r="E25" s="323">
        <v>821.54429011267666</v>
      </c>
      <c r="F25" s="323">
        <v>899.96102876011321</v>
      </c>
      <c r="G25" s="323">
        <v>1004.1667832588024</v>
      </c>
      <c r="H25" s="323">
        <v>1045.8537114514247</v>
      </c>
      <c r="I25" s="323">
        <v>1137.5557006889003</v>
      </c>
      <c r="J25" s="78"/>
    </row>
    <row r="26" spans="1:11" s="104" customFormat="1" ht="15" thickBot="1" x14ac:dyDescent="0.35">
      <c r="A26" s="287" t="s">
        <v>62</v>
      </c>
      <c r="B26" s="288"/>
      <c r="C26" s="289"/>
      <c r="D26" s="178">
        <f>SUM(D9:D25)</f>
        <v>13033.168374909081</v>
      </c>
      <c r="E26" s="178">
        <f t="shared" ref="E26:I26" si="0">SUM(E9:E25)</f>
        <v>14366.252931915504</v>
      </c>
      <c r="F26" s="178">
        <f t="shared" si="0"/>
        <v>15699.337488921925</v>
      </c>
      <c r="G26" s="178">
        <f t="shared" si="0"/>
        <v>17470.83531539964</v>
      </c>
      <c r="H26" s="178">
        <f t="shared" si="0"/>
        <v>18179.513094674221</v>
      </c>
      <c r="I26" s="178">
        <f t="shared" si="0"/>
        <v>19738.446911711304</v>
      </c>
      <c r="J26" s="78"/>
    </row>
    <row r="27" spans="1:11" s="104" customFormat="1" ht="15" thickBot="1" x14ac:dyDescent="0.35">
      <c r="A27" s="105"/>
      <c r="B27" s="106"/>
      <c r="C27" s="106"/>
      <c r="D27" s="127"/>
      <c r="E27" s="127"/>
      <c r="F27" s="127"/>
      <c r="G27" s="127"/>
      <c r="H27" s="127"/>
      <c r="I27" s="127"/>
      <c r="J27" s="78"/>
    </row>
    <row r="28" spans="1:11" ht="15" thickBot="1" x14ac:dyDescent="0.35">
      <c r="A28" s="290" t="s">
        <v>63</v>
      </c>
      <c r="B28" s="291"/>
      <c r="C28" s="292"/>
      <c r="D28" s="126">
        <v>5934.62</v>
      </c>
      <c r="E28" s="126">
        <v>5934.62</v>
      </c>
      <c r="F28" s="126">
        <v>5934.62</v>
      </c>
      <c r="G28" s="126">
        <v>5934.62</v>
      </c>
      <c r="H28" s="126">
        <v>5934.62</v>
      </c>
      <c r="I28" s="126">
        <v>5934.62</v>
      </c>
      <c r="J28" s="176"/>
    </row>
    <row r="29" spans="1:11" ht="15" thickBot="1" x14ac:dyDescent="0.35">
      <c r="A29" s="105"/>
      <c r="B29" s="106"/>
      <c r="C29" s="106"/>
      <c r="D29" s="127"/>
      <c r="E29" s="127"/>
      <c r="F29" s="127"/>
      <c r="G29" s="127"/>
      <c r="H29" s="127"/>
      <c r="I29" s="127"/>
    </row>
    <row r="30" spans="1:11" ht="15" thickBot="1" x14ac:dyDescent="0.35">
      <c r="A30" s="287" t="s">
        <v>64</v>
      </c>
      <c r="B30" s="288"/>
      <c r="C30" s="289"/>
      <c r="D30" s="126">
        <f>D26+D28</f>
        <v>18967.78837490908</v>
      </c>
      <c r="E30" s="126">
        <f t="shared" ref="E30:I30" si="1">E26+E28</f>
        <v>20300.872931915503</v>
      </c>
      <c r="F30" s="126">
        <f t="shared" si="1"/>
        <v>21633.957488921926</v>
      </c>
      <c r="G30" s="126">
        <f t="shared" si="1"/>
        <v>23405.455315399638</v>
      </c>
      <c r="H30" s="126">
        <f t="shared" si="1"/>
        <v>24114.13309467422</v>
      </c>
      <c r="I30" s="126">
        <f t="shared" si="1"/>
        <v>25673.066911711303</v>
      </c>
    </row>
    <row r="31" spans="1:11" ht="15" thickBot="1" x14ac:dyDescent="0.35">
      <c r="A31" s="109"/>
      <c r="B31" s="110"/>
      <c r="C31" s="110"/>
      <c r="D31" s="128"/>
      <c r="E31" s="128"/>
      <c r="F31" s="128"/>
      <c r="G31" s="128"/>
      <c r="H31" s="128"/>
      <c r="I31" s="128"/>
    </row>
    <row r="32" spans="1:11" ht="15" thickBot="1" x14ac:dyDescent="0.35">
      <c r="A32" s="287" t="s">
        <v>65</v>
      </c>
      <c r="B32" s="293"/>
      <c r="C32" s="294"/>
      <c r="D32" s="126">
        <f>D30/D5</f>
        <v>12645.192249939386</v>
      </c>
      <c r="E32" s="126">
        <f t="shared" ref="E32:I32" si="2">E30/E5</f>
        <v>10150.436465957751</v>
      </c>
      <c r="F32" s="126">
        <f t="shared" si="2"/>
        <v>8653.5829955687695</v>
      </c>
      <c r="G32" s="126">
        <f t="shared" si="2"/>
        <v>7801.8184384665465</v>
      </c>
      <c r="H32" s="126">
        <f t="shared" si="2"/>
        <v>6889.7523127640625</v>
      </c>
      <c r="I32" s="126">
        <f t="shared" si="2"/>
        <v>6418.2667279278257</v>
      </c>
    </row>
    <row r="33" spans="1:10" ht="15" thickBot="1" x14ac:dyDescent="0.35">
      <c r="A33" s="96"/>
      <c r="B33" s="97"/>
      <c r="C33" s="97"/>
      <c r="D33" s="128"/>
      <c r="E33" s="128"/>
      <c r="F33" s="128"/>
      <c r="G33" s="128"/>
      <c r="H33" s="128"/>
      <c r="I33" s="128"/>
    </row>
    <row r="34" spans="1:10" ht="15" thickBot="1" x14ac:dyDescent="0.35">
      <c r="A34" s="111" t="s">
        <v>66</v>
      </c>
      <c r="B34" s="83"/>
      <c r="C34" s="83"/>
      <c r="D34" s="126">
        <f>'Pryse + Sensatiwiteitsanalise'!$D$5</f>
        <v>445.55</v>
      </c>
      <c r="E34" s="126">
        <f>'Pryse + Sensatiwiteitsanalise'!$D$5</f>
        <v>445.55</v>
      </c>
      <c r="F34" s="126">
        <f>'Pryse + Sensatiwiteitsanalise'!$D$5</f>
        <v>445.55</v>
      </c>
      <c r="G34" s="126">
        <f>'Pryse + Sensatiwiteitsanalise'!$D$5</f>
        <v>445.55</v>
      </c>
      <c r="H34" s="126">
        <f>'Pryse + Sensatiwiteitsanalise'!$D$5</f>
        <v>445.55</v>
      </c>
      <c r="I34" s="126">
        <f>'Pryse + Sensatiwiteitsanalise'!$D$5</f>
        <v>445.55</v>
      </c>
    </row>
    <row r="35" spans="1:10" ht="15" thickBot="1" x14ac:dyDescent="0.35">
      <c r="A35" s="96"/>
      <c r="B35" s="97"/>
      <c r="C35" s="97"/>
      <c r="D35" s="128"/>
      <c r="E35" s="128"/>
      <c r="F35" s="128"/>
      <c r="G35" s="128"/>
      <c r="H35" s="128"/>
      <c r="I35" s="128"/>
    </row>
    <row r="36" spans="1:10" ht="15" thickBot="1" x14ac:dyDescent="0.35">
      <c r="A36" s="279" t="s">
        <v>67</v>
      </c>
      <c r="B36" s="280"/>
      <c r="C36" s="281"/>
      <c r="D36" s="129">
        <f>D32+D34</f>
        <v>13090.742249939385</v>
      </c>
      <c r="E36" s="129">
        <f t="shared" ref="E36:I36" si="3">E32+E34</f>
        <v>10595.986465957751</v>
      </c>
      <c r="F36" s="129">
        <f t="shared" si="3"/>
        <v>9099.1329955687688</v>
      </c>
      <c r="G36" s="129">
        <f t="shared" si="3"/>
        <v>8247.3684384665466</v>
      </c>
      <c r="H36" s="129">
        <f t="shared" si="3"/>
        <v>7335.3023127640627</v>
      </c>
      <c r="I36" s="129">
        <f t="shared" si="3"/>
        <v>6863.8167279278259</v>
      </c>
    </row>
    <row r="37" spans="1:10" ht="15" thickBot="1" x14ac:dyDescent="0.35">
      <c r="A37" s="112" t="s">
        <v>68</v>
      </c>
      <c r="B37" s="113"/>
      <c r="C37" s="114"/>
      <c r="D37" s="129">
        <f>'Pryse + Sensatiwiteitsanalise'!B5</f>
        <v>10000</v>
      </c>
      <c r="E37" s="129">
        <f>$D$37</f>
        <v>10000</v>
      </c>
      <c r="F37" s="129">
        <f>$D$37</f>
        <v>10000</v>
      </c>
      <c r="G37" s="129">
        <f>$D$37</f>
        <v>10000</v>
      </c>
      <c r="H37" s="129">
        <f>$D$37</f>
        <v>10000</v>
      </c>
      <c r="I37" s="129">
        <f>$D$37</f>
        <v>10000</v>
      </c>
    </row>
    <row r="38" spans="1:10" ht="15" thickBot="1" x14ac:dyDescent="0.35">
      <c r="A38" s="115"/>
      <c r="B38" s="115"/>
      <c r="C38" s="115"/>
      <c r="D38" s="130"/>
      <c r="E38" s="130"/>
      <c r="F38" s="130"/>
      <c r="G38" s="130"/>
      <c r="H38" s="130"/>
      <c r="I38" s="130"/>
    </row>
    <row r="39" spans="1:10" s="116" customFormat="1" x14ac:dyDescent="0.3">
      <c r="A39" s="269" t="s">
        <v>69</v>
      </c>
      <c r="B39" s="270"/>
      <c r="C39" s="271"/>
      <c r="D39" s="131">
        <f>D6-D26</f>
        <v>1298.5066250909204</v>
      </c>
      <c r="E39" s="131">
        <f>E6-E26</f>
        <v>4742.6470680844977</v>
      </c>
      <c r="F39" s="131">
        <f>F6-F26</f>
        <v>8186.7875110780751</v>
      </c>
      <c r="G39" s="131">
        <f t="shared" ref="G39:I39" si="4">G6-G26</f>
        <v>11192.514684600363</v>
      </c>
      <c r="H39" s="131">
        <f>H6-H26</f>
        <v>15261.061905325783</v>
      </c>
      <c r="I39" s="131">
        <f t="shared" si="4"/>
        <v>18479.353088288699</v>
      </c>
    </row>
    <row r="40" spans="1:10" s="116" customFormat="1" ht="15" thickBot="1" x14ac:dyDescent="0.35">
      <c r="A40" s="272" t="s">
        <v>70</v>
      </c>
      <c r="B40" s="273"/>
      <c r="C40" s="274"/>
      <c r="D40" s="137">
        <f>D6-D30</f>
        <v>-4636.1133749090786</v>
      </c>
      <c r="E40" s="137">
        <f>E6-E30</f>
        <v>-1191.9729319155012</v>
      </c>
      <c r="F40" s="137">
        <f>F6-F30</f>
        <v>2252.1675110780743</v>
      </c>
      <c r="G40" s="137">
        <f t="shared" ref="G40:I40" si="5">G6-G30</f>
        <v>5257.8946846003637</v>
      </c>
      <c r="H40" s="137">
        <f t="shared" si="5"/>
        <v>9326.4419053257843</v>
      </c>
      <c r="I40" s="137">
        <f t="shared" si="5"/>
        <v>12544.7330882887</v>
      </c>
    </row>
    <row r="41" spans="1:10" x14ac:dyDescent="0.3">
      <c r="A41" s="73" t="s">
        <v>122</v>
      </c>
      <c r="B41" s="117"/>
      <c r="C41" s="117"/>
      <c r="D41" s="117"/>
      <c r="E41" s="117"/>
      <c r="F41" s="117"/>
      <c r="G41" s="117"/>
      <c r="H41" s="117"/>
      <c r="I41" s="180"/>
      <c r="J41" s="118"/>
    </row>
    <row r="42" spans="1:10" x14ac:dyDescent="0.3">
      <c r="A42" s="74" t="s">
        <v>71</v>
      </c>
      <c r="B42" s="179"/>
      <c r="C42" s="179"/>
      <c r="D42" s="179"/>
      <c r="E42" s="179"/>
      <c r="F42" s="179"/>
      <c r="G42" s="179"/>
      <c r="H42" s="179"/>
      <c r="I42" s="181"/>
      <c r="J42" s="118"/>
    </row>
    <row r="43" spans="1:10" ht="15" thickBot="1" x14ac:dyDescent="0.35">
      <c r="A43" s="75" t="s">
        <v>72</v>
      </c>
      <c r="B43" s="119"/>
      <c r="C43" s="119"/>
      <c r="D43" s="119"/>
      <c r="E43" s="119"/>
      <c r="F43" s="119"/>
      <c r="G43" s="119"/>
      <c r="H43" s="119"/>
      <c r="I43" s="182"/>
      <c r="J43" s="118"/>
    </row>
    <row r="44" spans="1:10" x14ac:dyDescent="0.3">
      <c r="A44" s="295" t="s">
        <v>75</v>
      </c>
      <c r="B44" s="296"/>
      <c r="C44" s="296"/>
      <c r="D44" s="296"/>
      <c r="E44" s="296"/>
      <c r="F44" s="296"/>
      <c r="G44" s="296"/>
      <c r="H44" s="296"/>
      <c r="I44" s="297"/>
    </row>
    <row r="45" spans="1:10" x14ac:dyDescent="0.3">
      <c r="A45" s="298"/>
      <c r="B45" s="299"/>
      <c r="C45" s="299"/>
      <c r="D45" s="299"/>
      <c r="E45" s="299"/>
      <c r="F45" s="299"/>
      <c r="G45" s="299"/>
      <c r="H45" s="299"/>
      <c r="I45" s="300"/>
    </row>
    <row r="46" spans="1:10" x14ac:dyDescent="0.3">
      <c r="A46" s="298"/>
      <c r="B46" s="299"/>
      <c r="C46" s="299"/>
      <c r="D46" s="299"/>
      <c r="E46" s="299"/>
      <c r="F46" s="299"/>
      <c r="G46" s="299"/>
      <c r="H46" s="299"/>
      <c r="I46" s="300"/>
    </row>
    <row r="47" spans="1:10" ht="15" thickBot="1" x14ac:dyDescent="0.35">
      <c r="A47" s="301"/>
      <c r="B47" s="302"/>
      <c r="C47" s="302"/>
      <c r="D47" s="302"/>
      <c r="E47" s="302"/>
      <c r="F47" s="302"/>
      <c r="G47" s="302"/>
      <c r="H47" s="302"/>
      <c r="I47" s="303"/>
    </row>
  </sheetData>
  <mergeCells count="13">
    <mergeCell ref="A44:I47"/>
    <mergeCell ref="A39:C39"/>
    <mergeCell ref="A40:C40"/>
    <mergeCell ref="Z7:AB7"/>
    <mergeCell ref="E1:G1"/>
    <mergeCell ref="A1:D1"/>
    <mergeCell ref="A36:C36"/>
    <mergeCell ref="A3:C3"/>
    <mergeCell ref="A8:C8"/>
    <mergeCell ref="A26:C26"/>
    <mergeCell ref="A28:C28"/>
    <mergeCell ref="A30:C30"/>
    <mergeCell ref="A32:C32"/>
  </mergeCells>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1496062992125984" right="0.31496062992125984" top="0.55118110236220474" bottom="0.55118110236220474" header="0.31496062992125984" footer="0.31496062992125984"/>
  <pageSetup paperSize="9" scale="63" fitToHeight="0" orientation="portrait" r:id="rId1"/>
  <headerFooter>
    <oddHeader>&amp;F</oddHeader>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7"/>
  <sheetViews>
    <sheetView zoomScale="80" zoomScaleNormal="80" workbookViewId="0">
      <selection activeCell="H67" sqref="H67"/>
    </sheetView>
  </sheetViews>
  <sheetFormatPr defaultRowHeight="14.4" x14ac:dyDescent="0.3"/>
  <cols>
    <col min="1" max="1" width="63.109375" style="196" bestFit="1" customWidth="1"/>
    <col min="2" max="5" width="17.5546875" style="196" customWidth="1"/>
    <col min="6" max="7" width="8.88671875" style="196"/>
    <col min="8" max="8" width="70.44140625" style="196" bestFit="1" customWidth="1"/>
    <col min="9" max="9" width="5.33203125" style="196" bestFit="1" customWidth="1"/>
    <col min="10" max="16384" width="8.88671875" style="196"/>
  </cols>
  <sheetData>
    <row r="1" spans="1:9" ht="15" thickBot="1" x14ac:dyDescent="0.35">
      <c r="A1" s="183" t="s">
        <v>127</v>
      </c>
      <c r="B1" s="197" t="s">
        <v>84</v>
      </c>
      <c r="C1" s="197" t="s">
        <v>85</v>
      </c>
      <c r="D1" s="198" t="s">
        <v>86</v>
      </c>
      <c r="E1" s="198" t="s">
        <v>87</v>
      </c>
      <c r="F1" s="198"/>
    </row>
    <row r="2" spans="1:9" x14ac:dyDescent="0.3">
      <c r="A2" s="213" t="s">
        <v>88</v>
      </c>
      <c r="B2" s="214" t="str">
        <f>'[1]Rent calculations'!B2</f>
        <v>Irr-Maize</v>
      </c>
      <c r="C2" s="214" t="str">
        <f>'[1]Rent calculations'!C2</f>
        <v>Irr-Soy</v>
      </c>
      <c r="D2" s="214" t="str">
        <f>'[1]Rent calculations'!D2</f>
        <v>Irr-Sorghum</v>
      </c>
      <c r="E2" s="215" t="str">
        <f>'[1]Rent calculations'!E2</f>
        <v>Irr-Sunflower</v>
      </c>
      <c r="F2" s="198"/>
      <c r="H2" s="196" t="s">
        <v>130</v>
      </c>
    </row>
    <row r="3" spans="1:9" x14ac:dyDescent="0.3">
      <c r="A3" s="216" t="s">
        <v>89</v>
      </c>
      <c r="B3" s="217"/>
      <c r="C3" s="217"/>
      <c r="D3" s="217"/>
      <c r="E3" s="218"/>
      <c r="F3" s="198"/>
      <c r="G3" s="199"/>
      <c r="H3" s="316" t="s">
        <v>90</v>
      </c>
      <c r="I3" s="317">
        <v>8.1999999999999993</v>
      </c>
    </row>
    <row r="4" spans="1:9" x14ac:dyDescent="0.3">
      <c r="A4" s="219" t="s">
        <v>91</v>
      </c>
      <c r="B4" s="212">
        <f>I3</f>
        <v>8.1999999999999993</v>
      </c>
      <c r="C4" s="212">
        <f>I4</f>
        <v>3.38</v>
      </c>
      <c r="D4" s="212">
        <f>I6</f>
        <v>2.5</v>
      </c>
      <c r="E4" s="220">
        <v>2</v>
      </c>
      <c r="F4" s="198"/>
      <c r="H4" s="316" t="s">
        <v>92</v>
      </c>
      <c r="I4" s="317">
        <v>3.38</v>
      </c>
    </row>
    <row r="5" spans="1:9" x14ac:dyDescent="0.3">
      <c r="A5" s="219" t="s">
        <v>93</v>
      </c>
      <c r="B5" s="221">
        <f>'Pryse + Sensatiwiteitsanalise'!B4</f>
        <v>4177</v>
      </c>
      <c r="C5" s="221">
        <f>'Pryse + Sensatiwiteitsanalise'!B6</f>
        <v>8345</v>
      </c>
      <c r="D5" s="221">
        <f>'Pryse + Sensatiwiteitsanalise'!B7</f>
        <v>3500</v>
      </c>
      <c r="E5" s="222">
        <f>'Pryse + Sensatiwiteitsanalise'!B5</f>
        <v>10000</v>
      </c>
      <c r="F5" s="198"/>
      <c r="H5" s="316" t="s">
        <v>94</v>
      </c>
      <c r="I5" s="317">
        <v>0.83</v>
      </c>
    </row>
    <row r="6" spans="1:9" x14ac:dyDescent="0.3">
      <c r="A6" s="219" t="s">
        <v>95</v>
      </c>
      <c r="B6" s="221">
        <f>'Pryse + Sensatiwiteitsanalise'!D4</f>
        <v>286.29000000000002</v>
      </c>
      <c r="C6" s="221">
        <f>'Pryse + Sensatiwiteitsanalise'!D6</f>
        <v>192.41</v>
      </c>
      <c r="D6" s="221">
        <f>'Pryse + Sensatiwiteitsanalise'!D7</f>
        <v>108.52</v>
      </c>
      <c r="E6" s="222">
        <f>'Pryse + Sensatiwiteitsanalise'!D5</f>
        <v>445.55</v>
      </c>
      <c r="F6" s="198"/>
      <c r="H6" s="316" t="s">
        <v>77</v>
      </c>
      <c r="I6" s="316">
        <v>2.5</v>
      </c>
    </row>
    <row r="7" spans="1:9" ht="15" thickBot="1" x14ac:dyDescent="0.35">
      <c r="A7" s="219" t="s">
        <v>96</v>
      </c>
      <c r="B7" s="200">
        <f>B5-B6</f>
        <v>3890.71</v>
      </c>
      <c r="C7" s="200">
        <f>C5-C6</f>
        <v>8152.59</v>
      </c>
      <c r="D7" s="200">
        <f>D5-D6</f>
        <v>3391.48</v>
      </c>
      <c r="E7" s="223">
        <f>E5-E6</f>
        <v>9554.4500000000007</v>
      </c>
      <c r="F7" s="198"/>
    </row>
    <row r="8" spans="1:9" ht="15" thickTop="1" x14ac:dyDescent="0.3">
      <c r="A8" s="224" t="s">
        <v>97</v>
      </c>
      <c r="B8" s="184">
        <f>B4*B7</f>
        <v>31903.821999999996</v>
      </c>
      <c r="C8" s="184">
        <f>C4*C7</f>
        <v>27555.754199999999</v>
      </c>
      <c r="D8" s="184">
        <f>D4*D7</f>
        <v>8478.7000000000007</v>
      </c>
      <c r="E8" s="225">
        <f>E4*E7</f>
        <v>19108.900000000001</v>
      </c>
      <c r="F8" s="198"/>
    </row>
    <row r="9" spans="1:9" ht="15" customHeight="1" x14ac:dyDescent="0.3">
      <c r="A9" s="219"/>
      <c r="B9" s="184"/>
      <c r="C9" s="184"/>
      <c r="D9" s="184"/>
      <c r="E9" s="225"/>
      <c r="F9" s="198"/>
    </row>
    <row r="10" spans="1:9" x14ac:dyDescent="0.3">
      <c r="A10" s="216" t="s">
        <v>98</v>
      </c>
      <c r="B10" s="185"/>
      <c r="C10" s="185"/>
      <c r="D10" s="185"/>
      <c r="E10" s="226"/>
      <c r="F10" s="198"/>
    </row>
    <row r="11" spans="1:9" x14ac:dyDescent="0.3">
      <c r="A11" s="227" t="s">
        <v>45</v>
      </c>
      <c r="B11" s="188">
        <f>'Bes-mielies'!D9</f>
        <v>7093.1249999999991</v>
      </c>
      <c r="C11" s="188">
        <f>'Bes-soja'!E9</f>
        <v>3877.279</v>
      </c>
      <c r="D11" s="188">
        <f>'Bes- Sorghum'!D9</f>
        <v>1072.2144000000001</v>
      </c>
      <c r="E11" s="228">
        <f>'Bes-Sonneblom'!E9</f>
        <v>1189.2646666666665</v>
      </c>
      <c r="F11" s="198"/>
    </row>
    <row r="12" spans="1:9" x14ac:dyDescent="0.3">
      <c r="A12" s="227" t="s">
        <v>46</v>
      </c>
      <c r="B12" s="188">
        <f>'Bes-mielies'!D10</f>
        <v>13513.4</v>
      </c>
      <c r="C12" s="188">
        <f>'Bes-soja'!E10</f>
        <v>2700.4</v>
      </c>
      <c r="D12" s="188">
        <f>'Bes- Sorghum'!D10</f>
        <v>4078</v>
      </c>
      <c r="E12" s="228">
        <f>'Bes-Sonneblom'!E10</f>
        <v>2659.2</v>
      </c>
      <c r="F12" s="198"/>
    </row>
    <row r="13" spans="1:9" x14ac:dyDescent="0.3">
      <c r="A13" s="227" t="s">
        <v>47</v>
      </c>
      <c r="B13" s="188">
        <f>'Bes-mielies'!D11</f>
        <v>800</v>
      </c>
      <c r="C13" s="188"/>
      <c r="D13" s="188"/>
      <c r="E13" s="228"/>
      <c r="F13" s="198"/>
    </row>
    <row r="14" spans="1:9" x14ac:dyDescent="0.3">
      <c r="A14" s="227" t="s">
        <v>48</v>
      </c>
      <c r="B14" s="188">
        <f>'Bes-mielies'!D12</f>
        <v>1842.6231739999998</v>
      </c>
      <c r="C14" s="188">
        <f>'Bes-soja'!E12</f>
        <v>1447.423174</v>
      </c>
      <c r="D14" s="188">
        <f>'Bes- Sorghum'!D12</f>
        <v>1888.3724000000002</v>
      </c>
      <c r="E14" s="228">
        <f>'Bes-Sonneblom'!E12</f>
        <v>2033.5044</v>
      </c>
      <c r="F14" s="198"/>
    </row>
    <row r="15" spans="1:9" x14ac:dyDescent="0.3">
      <c r="A15" s="227" t="s">
        <v>49</v>
      </c>
      <c r="B15" s="188">
        <f>'Bes-mielies'!D13</f>
        <v>1309.670987575</v>
      </c>
      <c r="C15" s="188">
        <f>'Bes-soja'!E13</f>
        <v>1538.65608625</v>
      </c>
      <c r="D15" s="188">
        <f>'Bes- Sorghum'!D13</f>
        <v>1158.25</v>
      </c>
      <c r="E15" s="228">
        <f>'Bes-Sonneblom'!E13</f>
        <v>1100.1299999999999</v>
      </c>
      <c r="F15" s="198"/>
    </row>
    <row r="16" spans="1:9" x14ac:dyDescent="0.3">
      <c r="A16" s="227" t="s">
        <v>50</v>
      </c>
      <c r="B16" s="188">
        <f>'Bes-mielies'!D14</f>
        <v>1836</v>
      </c>
      <c r="C16" s="188">
        <f>'Bes-soja'!E14</f>
        <v>1836</v>
      </c>
      <c r="D16" s="188">
        <f>'Bes- Sorghum'!D14</f>
        <v>1503.2891172</v>
      </c>
      <c r="E16" s="228">
        <f>'Bes-Sonneblom'!E14</f>
        <v>1666.3810176</v>
      </c>
      <c r="F16" s="198"/>
    </row>
    <row r="17" spans="1:6" x14ac:dyDescent="0.3">
      <c r="A17" s="227" t="s">
        <v>51</v>
      </c>
      <c r="B17" s="188">
        <f>'Bes-mielies'!D15</f>
        <v>1224</v>
      </c>
      <c r="C17" s="188">
        <f>'Bes-soja'!E15</f>
        <v>1836</v>
      </c>
      <c r="D17" s="188">
        <f>'Bes- Sorghum'!D15</f>
        <v>323.75636400000002</v>
      </c>
      <c r="E17" s="228">
        <f>'Bes-Sonneblom'!E15</f>
        <v>48.91104</v>
      </c>
      <c r="F17" s="198"/>
    </row>
    <row r="18" spans="1:6" x14ac:dyDescent="0.3">
      <c r="A18" s="227" t="s">
        <v>52</v>
      </c>
      <c r="B18" s="188"/>
      <c r="C18" s="188"/>
      <c r="D18" s="188"/>
      <c r="E18" s="228"/>
      <c r="F18" s="198"/>
    </row>
    <row r="19" spans="1:6" x14ac:dyDescent="0.3">
      <c r="A19" s="227" t="s">
        <v>53</v>
      </c>
      <c r="B19" s="188">
        <f>'Bes-mielies'!D17</f>
        <v>8591</v>
      </c>
      <c r="C19" s="188">
        <f>'Bes-soja'!E17</f>
        <v>8274.2000000000007</v>
      </c>
      <c r="D19" s="188">
        <f>'Bes- Sorghum'!D17</f>
        <v>4314.2</v>
      </c>
      <c r="E19" s="228">
        <f>'Bes-Sonneblom'!E17</f>
        <v>3443</v>
      </c>
      <c r="F19" s="198"/>
    </row>
    <row r="20" spans="1:6" x14ac:dyDescent="0.3">
      <c r="A20" s="227" t="s">
        <v>54</v>
      </c>
      <c r="B20" s="188">
        <f>'Bes-mielies'!D18</f>
        <v>3547.1185402503943</v>
      </c>
      <c r="C20" s="188">
        <f>'Bes-soja'!E18</f>
        <v>1177.9853718799545</v>
      </c>
      <c r="D20" s="188"/>
      <c r="E20" s="228">
        <f>'Bes-Sonneblom'!E18</f>
        <v>545.70391753615968</v>
      </c>
      <c r="F20" s="198"/>
    </row>
    <row r="21" spans="1:6" x14ac:dyDescent="0.3">
      <c r="A21" s="227" t="s">
        <v>55</v>
      </c>
      <c r="B21" s="188"/>
      <c r="C21" s="188"/>
      <c r="D21" s="188"/>
      <c r="E21" s="228">
        <f>'Bes-Sonneblom'!E19</f>
        <v>400</v>
      </c>
      <c r="F21" s="198"/>
    </row>
    <row r="22" spans="1:6" x14ac:dyDescent="0.3">
      <c r="A22" s="227" t="s">
        <v>56</v>
      </c>
      <c r="B22" s="188">
        <f>'Bes-mielies'!D20</f>
        <v>1183.6722600000001</v>
      </c>
      <c r="C22" s="188">
        <f>'Bes-soja'!E20</f>
        <v>1345.1773499999999</v>
      </c>
      <c r="D22" s="188">
        <f>'Bes- Sorghum'!D20</f>
        <v>253.23600000000002</v>
      </c>
      <c r="E22" s="228">
        <f>'Bes-Sonneblom'!E20</f>
        <v>458.61360000000002</v>
      </c>
      <c r="F22" s="198"/>
    </row>
    <row r="23" spans="1:6" x14ac:dyDescent="0.3">
      <c r="A23" s="227" t="s">
        <v>57</v>
      </c>
      <c r="B23" s="188">
        <f>'Bes-mielies'!D21</f>
        <v>200</v>
      </c>
      <c r="C23" s="188">
        <f>'Bes-soja'!E21</f>
        <v>200</v>
      </c>
      <c r="D23" s="188">
        <f>'Bes- Sorghum'!D21</f>
        <v>320</v>
      </c>
      <c r="E23" s="228"/>
      <c r="F23" s="198"/>
    </row>
    <row r="24" spans="1:6" x14ac:dyDescent="0.3">
      <c r="A24" s="227" t="s">
        <v>58</v>
      </c>
      <c r="B24" s="188">
        <f>'Bes-mielies'!D22</f>
        <v>300</v>
      </c>
      <c r="C24" s="188">
        <f>'Bes-soja'!E22</f>
        <v>300</v>
      </c>
      <c r="D24" s="188">
        <f>'Bes- Sorghum'!D22</f>
        <v>300</v>
      </c>
      <c r="E24" s="228"/>
      <c r="F24" s="198"/>
    </row>
    <row r="25" spans="1:6" x14ac:dyDescent="0.3">
      <c r="A25" s="227" t="s">
        <v>59</v>
      </c>
      <c r="B25" s="188"/>
      <c r="C25" s="188"/>
      <c r="D25" s="188"/>
      <c r="E25" s="228"/>
      <c r="F25" s="198"/>
    </row>
    <row r="26" spans="1:6" x14ac:dyDescent="0.3">
      <c r="A26" s="229" t="s">
        <v>60</v>
      </c>
      <c r="B26" s="188"/>
      <c r="C26" s="188"/>
      <c r="D26" s="188"/>
      <c r="E26" s="228"/>
      <c r="F26" s="198"/>
    </row>
    <row r="27" spans="1:6" x14ac:dyDescent="0.3">
      <c r="A27" s="230" t="s">
        <v>61</v>
      </c>
      <c r="B27" s="188">
        <f>'Bes-mielies'!D25</f>
        <v>2590.0381226140867</v>
      </c>
      <c r="C27" s="188">
        <f>'Bes-soja'!E25</f>
        <v>1533.3200613831223</v>
      </c>
      <c r="D27" s="188">
        <f>'Bes- Sorghum'!D25</f>
        <v>950.70739257500009</v>
      </c>
      <c r="E27" s="228">
        <f>'Bes-Sonneblom'!E25</f>
        <v>821.54429011267666</v>
      </c>
      <c r="F27" s="198"/>
    </row>
    <row r="28" spans="1:6" x14ac:dyDescent="0.3">
      <c r="A28" s="231" t="s">
        <v>99</v>
      </c>
      <c r="B28" s="186">
        <f>SUM(B11:B27)</f>
        <v>44030.648084439475</v>
      </c>
      <c r="C28" s="186">
        <f>SUM(C11:C27)</f>
        <v>26066.441043513078</v>
      </c>
      <c r="D28" s="186">
        <f>SUM(D11:D27)</f>
        <v>16162.025673775002</v>
      </c>
      <c r="E28" s="232">
        <f>'Bes-Sonneblom'!E26</f>
        <v>14366.252931915504</v>
      </c>
      <c r="F28" s="198"/>
    </row>
    <row r="29" spans="1:6" ht="9" customHeight="1" thickBot="1" x14ac:dyDescent="0.35">
      <c r="A29" s="224"/>
      <c r="B29" s="187"/>
      <c r="C29" s="187"/>
      <c r="D29" s="187"/>
      <c r="E29" s="233"/>
      <c r="F29" s="198"/>
    </row>
    <row r="30" spans="1:6" ht="15" thickTop="1" x14ac:dyDescent="0.3">
      <c r="A30" s="231" t="s">
        <v>100</v>
      </c>
      <c r="B30" s="186">
        <f>'Bes-mielies'!D28</f>
        <v>6930.69</v>
      </c>
      <c r="C30" s="186">
        <f>'Bes-soja'!E28</f>
        <v>6022.34</v>
      </c>
      <c r="D30" s="186">
        <f>'[2]Crop Comparison'!$D$30</f>
        <v>7215.57</v>
      </c>
      <c r="E30" s="232">
        <f>'Bes-Sonneblom'!E28</f>
        <v>5934.62</v>
      </c>
      <c r="F30" s="198"/>
    </row>
    <row r="31" spans="1:6" ht="7.95" customHeight="1" x14ac:dyDescent="0.3">
      <c r="A31" s="224"/>
      <c r="B31" s="188"/>
      <c r="C31" s="188"/>
      <c r="D31" s="188"/>
      <c r="E31" s="228"/>
      <c r="F31" s="198"/>
    </row>
    <row r="32" spans="1:6" ht="15" thickBot="1" x14ac:dyDescent="0.35">
      <c r="A32" s="231" t="s">
        <v>101</v>
      </c>
      <c r="B32" s="189">
        <f>B28+B30</f>
        <v>50961.338084439478</v>
      </c>
      <c r="C32" s="189">
        <f>C28+C30</f>
        <v>32088.781043513078</v>
      </c>
      <c r="D32" s="189">
        <f>D28+D30</f>
        <v>23377.595673775002</v>
      </c>
      <c r="E32" s="234">
        <f>E28+E30</f>
        <v>20300.872931915503</v>
      </c>
      <c r="F32" s="198"/>
    </row>
    <row r="33" spans="1:6" ht="15.6" thickTop="1" thickBot="1" x14ac:dyDescent="0.35">
      <c r="A33" s="219"/>
      <c r="B33" s="187"/>
      <c r="C33" s="187"/>
      <c r="D33" s="187"/>
      <c r="E33" s="233"/>
      <c r="F33" s="198"/>
    </row>
    <row r="34" spans="1:6" ht="15" thickTop="1" x14ac:dyDescent="0.3">
      <c r="A34" s="235" t="s">
        <v>102</v>
      </c>
      <c r="B34" s="190">
        <f>B8-B28</f>
        <v>-12126.826084439479</v>
      </c>
      <c r="C34" s="190">
        <f>C8-C28</f>
        <v>1489.3131564869218</v>
      </c>
      <c r="D34" s="190">
        <f>D8-D28</f>
        <v>-7683.3256737750016</v>
      </c>
      <c r="E34" s="236">
        <f>E8-E28</f>
        <v>4742.6470680844977</v>
      </c>
      <c r="F34" s="198"/>
    </row>
    <row r="35" spans="1:6" x14ac:dyDescent="0.3">
      <c r="A35" s="224" t="s">
        <v>103</v>
      </c>
      <c r="B35" s="237">
        <f>B8-B32</f>
        <v>-19057.516084439481</v>
      </c>
      <c r="C35" s="237">
        <f>C8-C32</f>
        <v>-4533.0268435130783</v>
      </c>
      <c r="D35" s="237">
        <f>D8-D32</f>
        <v>-14898.895673775001</v>
      </c>
      <c r="E35" s="238">
        <f>E8-E32</f>
        <v>-1191.9729319155012</v>
      </c>
      <c r="F35" s="198"/>
    </row>
    <row r="36" spans="1:6" ht="15" thickBot="1" x14ac:dyDescent="0.35">
      <c r="A36" s="239"/>
      <c r="B36" s="240"/>
      <c r="C36" s="240"/>
      <c r="D36" s="241"/>
      <c r="E36" s="242"/>
      <c r="F36" s="198"/>
    </row>
    <row r="37" spans="1:6" ht="56.25" customHeight="1" thickBot="1" x14ac:dyDescent="0.35">
      <c r="A37" s="244" t="s">
        <v>128</v>
      </c>
      <c r="B37" s="245"/>
      <c r="C37" s="245"/>
      <c r="D37" s="245"/>
      <c r="E37" s="246"/>
      <c r="F37" s="198"/>
    </row>
    <row r="38" spans="1:6" x14ac:dyDescent="0.3">
      <c r="A38" s="201"/>
      <c r="B38" s="201"/>
      <c r="C38" s="201"/>
      <c r="D38" s="201"/>
      <c r="E38" s="201"/>
      <c r="F38" s="198"/>
    </row>
    <row r="39" spans="1:6" x14ac:dyDescent="0.3">
      <c r="A39" s="202"/>
      <c r="B39" s="202"/>
      <c r="C39" s="202"/>
      <c r="D39" s="202"/>
      <c r="E39" s="202"/>
      <c r="F39" s="198"/>
    </row>
    <row r="40" spans="1:6" x14ac:dyDescent="0.3">
      <c r="A40" s="202"/>
      <c r="B40" s="202"/>
      <c r="C40" s="202"/>
      <c r="D40" s="202"/>
      <c r="E40" s="202"/>
      <c r="F40" s="198"/>
    </row>
    <row r="41" spans="1:6" x14ac:dyDescent="0.3">
      <c r="A41" s="202"/>
      <c r="B41" s="202"/>
      <c r="C41" s="202"/>
      <c r="D41" s="202"/>
      <c r="E41" s="202"/>
      <c r="F41" s="198"/>
    </row>
    <row r="42" spans="1:6" x14ac:dyDescent="0.3">
      <c r="A42" s="202"/>
      <c r="B42" s="202"/>
      <c r="C42" s="202"/>
      <c r="D42" s="202"/>
      <c r="E42" s="202"/>
      <c r="F42" s="198"/>
    </row>
    <row r="43" spans="1:6" x14ac:dyDescent="0.3">
      <c r="A43" s="202"/>
      <c r="B43" s="202"/>
      <c r="C43" s="202"/>
      <c r="D43" s="202"/>
      <c r="E43" s="202"/>
      <c r="F43" s="198"/>
    </row>
    <row r="44" spans="1:6" x14ac:dyDescent="0.3">
      <c r="A44" s="202"/>
      <c r="B44" s="202"/>
      <c r="C44" s="202"/>
      <c r="D44" s="202"/>
      <c r="E44" s="202"/>
      <c r="F44" s="198"/>
    </row>
    <row r="45" spans="1:6" x14ac:dyDescent="0.3">
      <c r="A45" s="202"/>
      <c r="B45" s="202"/>
      <c r="C45" s="202"/>
      <c r="D45" s="202"/>
      <c r="E45" s="202"/>
      <c r="F45" s="198"/>
    </row>
    <row r="46" spans="1:6" x14ac:dyDescent="0.3">
      <c r="A46" s="202"/>
      <c r="B46" s="202"/>
      <c r="C46" s="202"/>
      <c r="D46" s="202"/>
      <c r="E46" s="202"/>
      <c r="F46" s="198"/>
    </row>
    <row r="47" spans="1:6" x14ac:dyDescent="0.3">
      <c r="A47" s="202"/>
      <c r="B47" s="202"/>
      <c r="C47" s="202"/>
      <c r="D47" s="202"/>
      <c r="E47" s="202"/>
      <c r="F47" s="198"/>
    </row>
    <row r="48" spans="1:6" x14ac:dyDescent="0.3">
      <c r="A48" s="202"/>
      <c r="B48" s="202"/>
      <c r="C48" s="202"/>
      <c r="D48" s="202"/>
      <c r="E48" s="202"/>
      <c r="F48" s="198"/>
    </row>
    <row r="49" spans="1:6" x14ac:dyDescent="0.3">
      <c r="A49" s="202"/>
      <c r="B49" s="202"/>
      <c r="C49" s="202"/>
      <c r="D49" s="202"/>
      <c r="E49" s="202"/>
      <c r="F49" s="198"/>
    </row>
    <row r="50" spans="1:6" x14ac:dyDescent="0.3">
      <c r="A50" s="202"/>
      <c r="B50" s="202"/>
      <c r="C50" s="202"/>
      <c r="D50" s="202"/>
      <c r="E50" s="202"/>
      <c r="F50" s="198"/>
    </row>
    <row r="51" spans="1:6" x14ac:dyDescent="0.3">
      <c r="A51" s="202"/>
      <c r="B51" s="202"/>
      <c r="C51" s="202"/>
      <c r="D51" s="202"/>
      <c r="E51" s="202"/>
      <c r="F51" s="198"/>
    </row>
    <row r="52" spans="1:6" x14ac:dyDescent="0.3">
      <c r="A52" s="202"/>
      <c r="B52" s="202"/>
      <c r="C52" s="202"/>
      <c r="D52" s="202"/>
      <c r="E52" s="202"/>
      <c r="F52" s="198"/>
    </row>
    <row r="53" spans="1:6" x14ac:dyDescent="0.3">
      <c r="A53" s="202"/>
      <c r="B53" s="202"/>
      <c r="C53" s="202"/>
      <c r="D53" s="202"/>
      <c r="E53" s="202"/>
      <c r="F53" s="198"/>
    </row>
    <row r="54" spans="1:6" x14ac:dyDescent="0.3">
      <c r="A54" s="202"/>
      <c r="B54" s="202"/>
      <c r="C54" s="202"/>
      <c r="D54" s="202"/>
      <c r="E54" s="202"/>
      <c r="F54" s="198"/>
    </row>
    <row r="55" spans="1:6" x14ac:dyDescent="0.3">
      <c r="A55" s="202"/>
      <c r="B55" s="202"/>
      <c r="C55" s="202"/>
      <c r="D55" s="202"/>
      <c r="E55" s="202"/>
      <c r="F55" s="198"/>
    </row>
    <row r="56" spans="1:6" x14ac:dyDescent="0.3">
      <c r="A56" s="202"/>
      <c r="B56" s="202"/>
      <c r="C56" s="202"/>
      <c r="D56" s="202"/>
      <c r="E56" s="202"/>
      <c r="F56" s="198"/>
    </row>
    <row r="57" spans="1:6" x14ac:dyDescent="0.3">
      <c r="A57" s="202"/>
      <c r="B57" s="202"/>
      <c r="C57" s="202"/>
      <c r="D57" s="203"/>
      <c r="E57" s="203"/>
      <c r="F57" s="198"/>
    </row>
    <row r="58" spans="1:6" x14ac:dyDescent="0.3">
      <c r="A58" s="191" t="s">
        <v>104</v>
      </c>
      <c r="B58" s="204"/>
      <c r="C58" s="204"/>
      <c r="D58" s="202"/>
      <c r="E58" s="202"/>
      <c r="F58" s="198"/>
    </row>
    <row r="59" spans="1:6" ht="15" thickBot="1" x14ac:dyDescent="0.35">
      <c r="A59" s="192"/>
      <c r="B59" s="193" t="str">
        <f>B2</f>
        <v>Irr-Maize</v>
      </c>
      <c r="C59" s="193" t="str">
        <f>C2</f>
        <v>Irr-Soy</v>
      </c>
      <c r="D59" s="193" t="str">
        <f>D2</f>
        <v>Irr-Sorghum</v>
      </c>
      <c r="E59" s="193" t="str">
        <f>E2</f>
        <v>Irr-Sunflower</v>
      </c>
      <c r="F59" s="198"/>
    </row>
    <row r="60" spans="1:6" x14ac:dyDescent="0.3">
      <c r="A60" s="205" t="s">
        <v>93</v>
      </c>
      <c r="B60" s="206">
        <f>B5</f>
        <v>4177</v>
      </c>
      <c r="C60" s="206">
        <f>C5</f>
        <v>8345</v>
      </c>
      <c r="D60" s="206">
        <f>D5</f>
        <v>3500</v>
      </c>
      <c r="E60" s="206">
        <f>E5</f>
        <v>10000</v>
      </c>
      <c r="F60" s="198"/>
    </row>
    <row r="61" spans="1:6" x14ac:dyDescent="0.3">
      <c r="A61" s="207" t="s">
        <v>105</v>
      </c>
      <c r="B61" s="208">
        <f>B4</f>
        <v>8.1999999999999993</v>
      </c>
      <c r="C61" s="208">
        <f>C4</f>
        <v>3.38</v>
      </c>
      <c r="D61" s="208">
        <f>D4</f>
        <v>2.5</v>
      </c>
      <c r="E61" s="208">
        <f>E4</f>
        <v>2</v>
      </c>
      <c r="F61" s="198"/>
    </row>
    <row r="62" spans="1:6" x14ac:dyDescent="0.3">
      <c r="A62" s="207"/>
      <c r="B62" s="208"/>
      <c r="C62" s="208"/>
      <c r="D62" s="208"/>
      <c r="E62" s="208"/>
      <c r="F62" s="198"/>
    </row>
    <row r="63" spans="1:6" x14ac:dyDescent="0.3">
      <c r="A63" s="194" t="s">
        <v>89</v>
      </c>
      <c r="B63" s="209"/>
      <c r="C63" s="209"/>
      <c r="D63" s="209"/>
      <c r="E63" s="209"/>
      <c r="F63" s="198"/>
    </row>
    <row r="64" spans="1:6" x14ac:dyDescent="0.3">
      <c r="A64" s="207" t="s">
        <v>106</v>
      </c>
      <c r="B64" s="206">
        <f>B7</f>
        <v>3890.71</v>
      </c>
      <c r="C64" s="206">
        <f>C7</f>
        <v>8152.59</v>
      </c>
      <c r="D64" s="206">
        <f>D7</f>
        <v>3391.48</v>
      </c>
      <c r="E64" s="206">
        <f>E7</f>
        <v>9554.4500000000007</v>
      </c>
      <c r="F64" s="198"/>
    </row>
    <row r="65" spans="1:6" x14ac:dyDescent="0.3">
      <c r="A65" s="207" t="s">
        <v>107</v>
      </c>
      <c r="B65" s="206">
        <f>B64/B61</f>
        <v>474.4768292682927</v>
      </c>
      <c r="C65" s="206">
        <f>C64/C61</f>
        <v>2412.0088757396452</v>
      </c>
      <c r="D65" s="206">
        <f>D64/D61</f>
        <v>1356.5920000000001</v>
      </c>
      <c r="E65" s="206">
        <f>E64/E61</f>
        <v>4777.2250000000004</v>
      </c>
      <c r="F65" s="198"/>
    </row>
    <row r="66" spans="1:6" x14ac:dyDescent="0.3">
      <c r="A66" s="207"/>
      <c r="B66" s="206"/>
      <c r="C66" s="206"/>
      <c r="D66" s="206"/>
      <c r="E66" s="206"/>
      <c r="F66" s="198"/>
    </row>
    <row r="67" spans="1:6" x14ac:dyDescent="0.3">
      <c r="A67" s="194" t="s">
        <v>108</v>
      </c>
      <c r="B67" s="209"/>
      <c r="C67" s="209"/>
      <c r="D67" s="209"/>
      <c r="E67" s="209"/>
      <c r="F67" s="198"/>
    </row>
    <row r="68" spans="1:6" x14ac:dyDescent="0.3">
      <c r="A68" s="207" t="s">
        <v>109</v>
      </c>
      <c r="B68" s="206">
        <f>B28</f>
        <v>44030.648084439475</v>
      </c>
      <c r="C68" s="206">
        <f>C28</f>
        <v>26066.441043513078</v>
      </c>
      <c r="D68" s="206">
        <f>D28</f>
        <v>16162.025673775002</v>
      </c>
      <c r="E68" s="206">
        <f>E28</f>
        <v>14366.252931915504</v>
      </c>
      <c r="F68" s="198"/>
    </row>
    <row r="69" spans="1:6" x14ac:dyDescent="0.3">
      <c r="A69" s="207" t="s">
        <v>110</v>
      </c>
      <c r="B69" s="206">
        <f>B68/B61</f>
        <v>5369.5912298096928</v>
      </c>
      <c r="C69" s="206">
        <f>C68/C61</f>
        <v>7711.9648057731001</v>
      </c>
      <c r="D69" s="206">
        <f>D68/D61</f>
        <v>6464.8102695100006</v>
      </c>
      <c r="E69" s="206">
        <f>E68/E61</f>
        <v>7183.1264659577519</v>
      </c>
      <c r="F69" s="198"/>
    </row>
    <row r="70" spans="1:6" x14ac:dyDescent="0.3">
      <c r="A70" s="207"/>
      <c r="B70" s="206"/>
      <c r="C70" s="206"/>
      <c r="D70" s="206"/>
      <c r="E70" s="206"/>
      <c r="F70" s="198"/>
    </row>
    <row r="71" spans="1:6" x14ac:dyDescent="0.3">
      <c r="A71" s="207" t="s">
        <v>111</v>
      </c>
      <c r="B71" s="206">
        <f>B32</f>
        <v>50961.338084439478</v>
      </c>
      <c r="C71" s="206">
        <f>C32</f>
        <v>32088.781043513078</v>
      </c>
      <c r="D71" s="206">
        <f>D32</f>
        <v>23377.595673775002</v>
      </c>
      <c r="E71" s="206">
        <f>E32</f>
        <v>20300.872931915503</v>
      </c>
      <c r="F71" s="198"/>
    </row>
    <row r="72" spans="1:6" x14ac:dyDescent="0.3">
      <c r="A72" s="207" t="s">
        <v>112</v>
      </c>
      <c r="B72" s="206">
        <f>B71/B61</f>
        <v>6214.7973273706684</v>
      </c>
      <c r="C72" s="206">
        <f>C71/C61</f>
        <v>9493.7222022228052</v>
      </c>
      <c r="D72" s="206">
        <f>D71/D61</f>
        <v>9351.0382695100016</v>
      </c>
      <c r="E72" s="206">
        <f>E71/E61</f>
        <v>10150.436465957751</v>
      </c>
      <c r="F72" s="198"/>
    </row>
    <row r="73" spans="1:6" x14ac:dyDescent="0.3">
      <c r="A73" s="207"/>
      <c r="B73" s="206"/>
      <c r="C73" s="206"/>
      <c r="D73" s="206"/>
      <c r="E73" s="206"/>
      <c r="F73" s="198"/>
    </row>
    <row r="74" spans="1:6" x14ac:dyDescent="0.3">
      <c r="A74" s="195" t="s">
        <v>113</v>
      </c>
      <c r="B74" s="210"/>
      <c r="C74" s="210"/>
      <c r="D74" s="210"/>
      <c r="E74" s="210"/>
      <c r="F74" s="198"/>
    </row>
    <row r="75" spans="1:6" x14ac:dyDescent="0.3">
      <c r="A75" s="207" t="s">
        <v>114</v>
      </c>
      <c r="B75" s="206">
        <f>B34</f>
        <v>-12126.826084439479</v>
      </c>
      <c r="C75" s="206">
        <f>C34</f>
        <v>1489.3131564869218</v>
      </c>
      <c r="D75" s="206">
        <f>D34</f>
        <v>-7683.3256737750016</v>
      </c>
      <c r="E75" s="206">
        <f>E34</f>
        <v>4742.6470680844977</v>
      </c>
      <c r="F75" s="198"/>
    </row>
    <row r="76" spans="1:6" x14ac:dyDescent="0.3">
      <c r="A76" s="207" t="s">
        <v>115</v>
      </c>
      <c r="B76" s="206">
        <f>B75/B4</f>
        <v>-1478.8812298096927</v>
      </c>
      <c r="C76" s="206">
        <f>C75/C4</f>
        <v>440.62519422689996</v>
      </c>
      <c r="D76" s="206">
        <f>D75/D4</f>
        <v>-3073.3302695100006</v>
      </c>
      <c r="E76" s="206">
        <f>E75/E4</f>
        <v>2371.3235340422489</v>
      </c>
      <c r="F76" s="198"/>
    </row>
    <row r="77" spans="1:6" x14ac:dyDescent="0.3">
      <c r="A77" s="207"/>
      <c r="B77" s="206"/>
      <c r="C77" s="206"/>
      <c r="D77" s="206"/>
      <c r="E77" s="206"/>
      <c r="F77" s="198"/>
    </row>
    <row r="78" spans="1:6" x14ac:dyDescent="0.3">
      <c r="A78" s="207" t="s">
        <v>116</v>
      </c>
      <c r="B78" s="206">
        <f>B35</f>
        <v>-19057.516084439481</v>
      </c>
      <c r="C78" s="206">
        <f>C35</f>
        <v>-4533.0268435130783</v>
      </c>
      <c r="D78" s="206">
        <f>D35</f>
        <v>-14898.895673775001</v>
      </c>
      <c r="E78" s="206">
        <f>E35</f>
        <v>-1191.9729319155012</v>
      </c>
      <c r="F78" s="198"/>
    </row>
    <row r="79" spans="1:6" x14ac:dyDescent="0.3">
      <c r="A79" s="207" t="s">
        <v>117</v>
      </c>
      <c r="B79" s="206">
        <f>B78/B4</f>
        <v>-2324.0873273706688</v>
      </c>
      <c r="C79" s="206">
        <f>C78/C4</f>
        <v>-1341.1322022228044</v>
      </c>
      <c r="D79" s="206">
        <f>D78/D4</f>
        <v>-5959.5582695100002</v>
      </c>
      <c r="E79" s="206">
        <f>E78/E4</f>
        <v>-595.98646595775062</v>
      </c>
      <c r="F79" s="198"/>
    </row>
    <row r="80" spans="1:6" x14ac:dyDescent="0.3">
      <c r="A80" s="207"/>
      <c r="B80" s="206"/>
      <c r="C80" s="206"/>
      <c r="D80" s="206"/>
      <c r="E80" s="206"/>
      <c r="F80" s="198"/>
    </row>
    <row r="81" spans="1:6" x14ac:dyDescent="0.3">
      <c r="A81" s="195" t="s">
        <v>118</v>
      </c>
      <c r="B81" s="210"/>
      <c r="C81" s="210"/>
      <c r="D81" s="210"/>
      <c r="E81" s="210"/>
      <c r="F81" s="198"/>
    </row>
    <row r="82" spans="1:6" ht="15" thickBot="1" x14ac:dyDescent="0.35">
      <c r="A82" s="207" t="s">
        <v>119</v>
      </c>
      <c r="B82" s="211">
        <f>B68/B64</f>
        <v>11.316867123080229</v>
      </c>
      <c r="C82" s="211">
        <f>C68/C64</f>
        <v>3.197320243445712</v>
      </c>
      <c r="D82" s="211">
        <f>D68/D64</f>
        <v>4.7654786918321799</v>
      </c>
      <c r="E82" s="211">
        <f>E68/E64</f>
        <v>1.5036190394963083</v>
      </c>
      <c r="F82" s="198"/>
    </row>
    <row r="83" spans="1:6" ht="15.6" thickTop="1" thickBot="1" x14ac:dyDescent="0.35">
      <c r="A83" s="207" t="s">
        <v>120</v>
      </c>
      <c r="B83" s="243">
        <f>B69+B6</f>
        <v>5655.8812298096927</v>
      </c>
      <c r="C83" s="243">
        <f>C69+C6</f>
        <v>7904.3748057731</v>
      </c>
      <c r="D83" s="243">
        <f>D69+D6</f>
        <v>6573.330269510001</v>
      </c>
      <c r="E83" s="243">
        <f>E69+E6</f>
        <v>7628.676465957752</v>
      </c>
      <c r="F83" s="198"/>
    </row>
    <row r="84" spans="1:6" ht="15" thickTop="1" x14ac:dyDescent="0.3">
      <c r="A84" s="195" t="s">
        <v>121</v>
      </c>
      <c r="B84" s="210"/>
      <c r="C84" s="210"/>
      <c r="D84" s="210"/>
      <c r="E84" s="210"/>
      <c r="F84" s="198"/>
    </row>
    <row r="85" spans="1:6" ht="15" thickBot="1" x14ac:dyDescent="0.35">
      <c r="A85" s="207" t="s">
        <v>119</v>
      </c>
      <c r="B85" s="211">
        <f>B71/B64</f>
        <v>13.098210374054986</v>
      </c>
      <c r="C85" s="211">
        <f>C71/C64</f>
        <v>3.9360229133947713</v>
      </c>
      <c r="D85" s="211">
        <f>D71/D64</f>
        <v>6.8930365721676088</v>
      </c>
      <c r="E85" s="211">
        <f>E71/E64</f>
        <v>2.1247557872944545</v>
      </c>
      <c r="F85" s="198"/>
    </row>
    <row r="86" spans="1:6" ht="15.6" thickTop="1" thickBot="1" x14ac:dyDescent="0.35">
      <c r="A86" s="207" t="s">
        <v>120</v>
      </c>
      <c r="B86" s="243">
        <f>B72+B6</f>
        <v>6501.0873273706684</v>
      </c>
      <c r="C86" s="243">
        <f>C72+C6</f>
        <v>9686.1322022228051</v>
      </c>
      <c r="D86" s="243">
        <f>D72+D6</f>
        <v>9459.558269510002</v>
      </c>
      <c r="E86" s="243">
        <f>E72+E6</f>
        <v>10595.986465957751</v>
      </c>
      <c r="F86" s="198"/>
    </row>
    <row r="87" spans="1:6" ht="15" thickTop="1" x14ac:dyDescent="0.3"/>
  </sheetData>
  <mergeCells count="1">
    <mergeCell ref="A37:E37"/>
  </mergeCells>
  <conditionalFormatting sqref="B34:E36">
    <cfRule type="colorScale" priority="3">
      <colorScale>
        <cfvo type="min"/>
        <cfvo type="percentile" val="50"/>
        <cfvo type="max"/>
        <color rgb="FFF8696B"/>
        <color rgb="FFFFEB84"/>
        <color rgb="FF63BE7B"/>
      </colorScale>
    </cfRule>
    <cfRule type="colorScale" priority="4">
      <colorScale>
        <cfvo type="min"/>
        <cfvo type="percentile" val="50"/>
        <cfvo type="max"/>
        <color rgb="FFF8696B"/>
        <color rgb="FFFFEB84"/>
        <color rgb="FF63BE7B"/>
      </colorScale>
    </cfRule>
  </conditionalFormatting>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13a0b348-8834-4d7c-b06d-697f5a4282a4" xsi:nil="true"/>
    <TaxCatchAll xmlns="95943543-aac6-4fde-8f8b-77a9ea0cd5ed" xsi:nil="true"/>
    <lcf76f155ced4ddcb4097134ff3c332f xmlns="13a0b348-8834-4d7c-b06d-697f5a4282a4">
      <Terms xmlns="http://schemas.microsoft.com/office/infopath/2007/PartnerControls"/>
    </lcf76f155ced4ddcb4097134ff3c332f>
    <FileType xmlns="13a0b348-8834-4d7c-b06d-697f5a4282a4">Budget</FileType>
    <Productionseason xmlns="13a0b348-8834-4d7c-b06d-697f5a4282a4">2026-2027</Productionseason>
    <CropType xmlns="13a0b348-8834-4d7c-b06d-697f5a4282a4">Summergrain</CropType>
    <Commodity xmlns="13a0b348-8834-4d7c-b06d-697f5a4282a4"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F34FFA60B85ED4788681866754E016A" ma:contentTypeVersion="16" ma:contentTypeDescription="Create a new document." ma:contentTypeScope="" ma:versionID="b77f188cd9bc58b62dcf211ad9302814">
  <xsd:schema xmlns:xsd="http://www.w3.org/2001/XMLSchema" xmlns:xs="http://www.w3.org/2001/XMLSchema" xmlns:p="http://schemas.microsoft.com/office/2006/metadata/properties" xmlns:ns2="13a0b348-8834-4d7c-b06d-697f5a4282a4" xmlns:ns3="95943543-aac6-4fde-8f8b-77a9ea0cd5ed" targetNamespace="http://schemas.microsoft.com/office/2006/metadata/properties" ma:root="true" ma:fieldsID="367b602f478b113fb50ea0fb44ea6cab" ns2:_="" ns3:_="">
    <xsd:import namespace="13a0b348-8834-4d7c-b06d-697f5a4282a4"/>
    <xsd:import namespace="95943543-aac6-4fde-8f8b-77a9ea0cd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ocumentTyp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Productionseason" minOccurs="0"/>
                <xsd:element ref="ns2:CropType" minOccurs="0"/>
                <xsd:element ref="ns2:FileType" minOccurs="0"/>
                <xsd:element ref="ns2:Commod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0b348-8834-4d7c-b06d-697f5a428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ocumentType" ma:index="11" nillable="true" ma:displayName="Document Type" ma:format="Dropdown" ma:internalName="DocumentType">
      <xsd:simpleType>
        <xsd:restriction base="dms:Choice">
          <xsd:enumeration value="CEC Data"/>
          <xsd:enumeration value="Choice 2"/>
          <xsd:enumeration value="Choice 3"/>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3362023-a8c1-4b5e-9a31-595cfc7316f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Productionseason" ma:index="20" nillable="true" ma:displayName="Production season" ma:format="Dropdown" ma:internalName="Productionseason">
      <xsd:simpleType>
        <xsd:restriction base="dms:Choice">
          <xsd:enumeration value="2026-2027"/>
          <xsd:enumeration value="2025-2026"/>
          <xsd:enumeration value="2024-2025"/>
        </xsd:restriction>
      </xsd:simpleType>
    </xsd:element>
    <xsd:element name="CropType" ma:index="21" nillable="true" ma:displayName="Crop Type" ma:format="Dropdown" ma:internalName="CropType">
      <xsd:simpleType>
        <xsd:restriction base="dms:Choice">
          <xsd:enumeration value="Summergrain"/>
          <xsd:enumeration value="Wintercereal"/>
          <xsd:enumeration value="Choice 3"/>
        </xsd:restriction>
      </xsd:simpleType>
    </xsd:element>
    <xsd:element name="FileType" ma:index="22" nillable="true" ma:displayName="File Type" ma:format="Dropdown" ma:internalName="FileType">
      <xsd:simpleType>
        <xsd:restriction base="dms:Choice">
          <xsd:enumeration value="Budget"/>
          <xsd:enumeration value="Model"/>
        </xsd:restriction>
      </xsd:simpleType>
    </xsd:element>
    <xsd:element name="Commodity" ma:index="23" nillable="true" ma:displayName="Commodity" ma:format="Dropdown" ma:internalName="Commodity">
      <xsd:simpleType>
        <xsd:union memberTypes="dms:Text">
          <xsd:simpleType>
            <xsd:restriction base="dms:Choice">
              <xsd:enumeration value="Soybeans"/>
              <xsd:enumeration value="Maize"/>
              <xsd:enumeration value="Sunflower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943543-aac6-4fde-8f8b-77a9ea0cd5e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c573613-ccca-48a7-99d6-f425781793e5}" ma:internalName="TaxCatchAll" ma:showField="CatchAllData" ma:web="95943543-aac6-4fde-8f8b-77a9ea0cd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4D8C4B-ADED-439A-9796-B1D45412F049}">
  <ds:schemaRefs>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95943543-aac6-4fde-8f8b-77a9ea0cd5ed"/>
    <ds:schemaRef ds:uri="13a0b348-8834-4d7c-b06d-697f5a4282a4"/>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3CEF33A-66E6-4E2F-8E59-3E6E6A91D031}">
  <ds:schemaRefs>
    <ds:schemaRef ds:uri="http://schemas.microsoft.com/office/2006/metadata/longProperties"/>
  </ds:schemaRefs>
</ds:datastoreItem>
</file>

<file path=customXml/itemProps3.xml><?xml version="1.0" encoding="utf-8"?>
<ds:datastoreItem xmlns:ds="http://schemas.openxmlformats.org/officeDocument/2006/customXml" ds:itemID="{56E5663A-86A9-4F00-A838-12A1991B822C}">
  <ds:schemaRefs>
    <ds:schemaRef ds:uri="http://schemas.microsoft.com/sharepoint/v3/contenttype/forms"/>
  </ds:schemaRefs>
</ds:datastoreItem>
</file>

<file path=customXml/itemProps4.xml><?xml version="1.0" encoding="utf-8"?>
<ds:datastoreItem xmlns:ds="http://schemas.openxmlformats.org/officeDocument/2006/customXml" ds:itemID="{03ACC878-59C6-4AC6-9D83-20701CFF57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0b348-8834-4d7c-b06d-697f5a4282a4"/>
    <ds:schemaRef ds:uri="95943543-aac6-4fde-8f8b-77a9ea0cd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Pryse + Sensatiwiteitsanalise</vt:lpstr>
      <vt:lpstr>Bes-mielies</vt:lpstr>
      <vt:lpstr>Bes-soja</vt:lpstr>
      <vt:lpstr>Bes- Sorghum</vt:lpstr>
      <vt:lpstr>Bes-Sonneblom</vt:lpstr>
      <vt:lpstr>Crop Comparison</vt:lpstr>
      <vt:lpstr>Opbrengspeil</vt:lpstr>
      <vt:lpstr>'Bes- Sorghum'!Print_Area</vt:lpstr>
      <vt:lpstr>'Bes-mielies'!Print_Area</vt:lpstr>
      <vt:lpstr>'Bes-soja'!Print_Area</vt:lpstr>
      <vt:lpstr>'Bes-Sonneblom'!Print_Area</vt:lpstr>
      <vt:lpstr>Sojaopbrengspeil</vt:lpstr>
      <vt:lpstr>Sonopbrengspeil</vt:lpstr>
      <vt:lpstr>Sorgopbrengspeil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Private</dc:creator>
  <cp:keywords/>
  <dc:description/>
  <cp:lastModifiedBy>Cathrine Mathekga</cp:lastModifiedBy>
  <cp:revision/>
  <dcterms:created xsi:type="dcterms:W3CDTF">2007-01-09T12:07:13Z</dcterms:created>
  <dcterms:modified xsi:type="dcterms:W3CDTF">2026-09-08T11:58:42Z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Petru Fourie</vt:lpwstr>
  </property>
  <property fmtid="{D5CDD505-2E9C-101B-9397-08002B2CF9AE}" pid="3" name="Order">
    <vt:lpwstr>16552400.0000000</vt:lpwstr>
  </property>
  <property fmtid="{D5CDD505-2E9C-101B-9397-08002B2CF9AE}" pid="4" name="display_urn:schemas-microsoft-com:office:office#Author">
    <vt:lpwstr>Petru Fourie</vt:lpwstr>
  </property>
  <property fmtid="{D5CDD505-2E9C-101B-9397-08002B2CF9AE}" pid="5" name="MediaServiceImageTags">
    <vt:lpwstr/>
  </property>
  <property fmtid="{D5CDD505-2E9C-101B-9397-08002B2CF9AE}" pid="6" name="ContentTypeId">
    <vt:lpwstr>0x010100DF34FFA60B85ED4788681866754E016A</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