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3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.sharepoint.com/sites/Bedryfsbediening/Shared Documents/Produksie/NOK oesskattingsyfers/NOK-CEC/Gewasse/NOK Wit-geelmielies/"/>
    </mc:Choice>
  </mc:AlternateContent>
  <xr:revisionPtr revIDLastSave="72" documentId="8_{647EF21C-FEC9-41A1-B98D-B04D1D570ABD}" xr6:coauthVersionLast="47" xr6:coauthVersionMax="47" xr10:uidLastSave="{F254FE6D-450A-407B-BBA6-DD56B4A930F0}"/>
  <bookViews>
    <workbookView xWindow="-108" yWindow="-108" windowWidth="23256" windowHeight="12456" tabRatio="868" xr2:uid="{3BBB9CC4-A00A-438E-A912-C44EF0FCA4D2}"/>
  </bookViews>
  <sheets>
    <sheet name="DATA-whiteyellow" sheetId="1" r:id="rId1"/>
    <sheet name="Total area prod yield" sheetId="41" r:id="rId2"/>
    <sheet name="Graph-% production" sheetId="36" r:id="rId3"/>
    <sheet name="Vrystaat Witmielies" sheetId="56" r:id="rId4"/>
    <sheet name="Vrystaat Geelmielies" sheetId="58" r:id="rId5"/>
    <sheet name="Vrystaat Totaal Mielies" sheetId="59" r:id="rId6"/>
    <sheet name="Totale Gemiddelde opbrengs" sheetId="52" r:id="rId7"/>
    <sheet name="Graph-Total production" sheetId="10" r:id="rId8"/>
    <sheet name="Graph-% Area" sheetId="34" r:id="rId9"/>
    <sheet name="Graph- Area planted" sheetId="32" state="hidden" r:id="rId10"/>
    <sheet name="Prod skattings 2016" sheetId="37" state="hidden" r:id="rId11"/>
    <sheet name="2016 Witmielies skattings" sheetId="38" state="hidden" r:id="rId12"/>
    <sheet name="2016 Geelmielies - skatting" sheetId="39" state="hidden" r:id="rId13"/>
    <sheet name="2016 totamielies - skatting" sheetId="40" state="hidden" r:id="rId14"/>
    <sheet name="2015 Witmielies skattings (2)" sheetId="53" state="hidden" r:id="rId15"/>
    <sheet name="2015 Geelmielies skattings (3)" sheetId="54" state="hidden" r:id="rId16"/>
    <sheet name="Bydrae hektare" sheetId="45" state="hidden" r:id="rId17"/>
    <sheet name="Bydrae Produksie" sheetId="46" state="hidden" r:id="rId18"/>
    <sheet name="Chart1" sheetId="47" state="hidden" r:id="rId19"/>
    <sheet name="Yield (com vs SHF)" sheetId="49" state="hidden" r:id="rId20"/>
    <sheet name="Non commercial" sheetId="48" state="hidden" r:id="rId21"/>
    <sheet name="WM" sheetId="43" state="hidden" r:id="rId22"/>
    <sheet name="Graph-Total area" sheetId="9" state="hidden" r:id="rId23"/>
    <sheet name="Graph-Total yield" sheetId="11" r:id="rId24"/>
    <sheet name="Graph-Area under white maize" sheetId="26" state="hidden" r:id="rId25"/>
    <sheet name="Graph-Area under Yellow maize" sheetId="27" state="hidden" r:id="rId26"/>
    <sheet name="Production of white maize" sheetId="28" state="hidden" r:id="rId27"/>
    <sheet name="Production of yellow maize" sheetId="29" state="hidden" r:id="rId28"/>
    <sheet name="Prod skattings 2008-09" sheetId="30" state="hidden" r:id="rId29"/>
    <sheet name="2008-09 skattings" sheetId="31" state="hidden" r:id="rId30"/>
    <sheet name="Produksie-Vrystaat" sheetId="12" r:id="rId31"/>
    <sheet name="Produksie-Natal" sheetId="13" r:id="rId32"/>
    <sheet name="Produksie-Mpumalanga" sheetId="14" r:id="rId33"/>
    <sheet name="Opbrengs-Vrystaat" sheetId="15" state="hidden" r:id="rId34"/>
    <sheet name="Opbrengs-Natal" sheetId="16" state="hidden" r:id="rId35"/>
    <sheet name="Opbrengs-Mpumalanga" sheetId="17" state="hidden" r:id="rId36"/>
    <sheet name="Opbrengs-Wes-Kaap" sheetId="18" state="hidden" r:id="rId37"/>
    <sheet name="Opbrengs-Noord-Kaap" sheetId="19" state="hidden" r:id="rId38"/>
    <sheet name="Opbrengs-Oos-Kaap" sheetId="20" state="hidden" r:id="rId39"/>
    <sheet name="Opbrengs-Noordelike Povinsie" sheetId="21" state="hidden" r:id="rId40"/>
    <sheet name="Opbrengs-Gauteng" sheetId="22" state="hidden" r:id="rId41"/>
    <sheet name="Opbrengs-Noordwes" sheetId="23" state="hidden" r:id="rId42"/>
    <sheet name="Obrengs van witmielies" sheetId="24" state="hidden" r:id="rId43"/>
    <sheet name="Obrengs van geelmielies" sheetId="25" state="hidden" r:id="rId44"/>
    <sheet name="Oppervlak-Vrystaat" sheetId="4" state="hidden" r:id="rId45"/>
    <sheet name="Oppervlak-Natal" sheetId="5" state="hidden" r:id="rId46"/>
    <sheet name="Oppervlak-Mpum" sheetId="6" state="hidden" r:id="rId47"/>
    <sheet name="Oppervlak-Gauteng" sheetId="7" state="hidden" r:id="rId48"/>
    <sheet name="Oppervlak-Noordwes" sheetId="8" state="hidden" r:id="rId49"/>
    <sheet name="2014 Witmielies skattings (2)" sheetId="50" state="hidden" r:id="rId50"/>
    <sheet name="2014 Geelmielies - skatting (2" sheetId="51" state="hidden" r:id="rId51"/>
    <sheet name="Mpumalanga %" sheetId="55" state="hidden" r:id="rId52"/>
  </sheets>
  <definedNames>
    <definedName name="_xlnm.Print_Area" localSheetId="0">'DATA-whiteyellow'!$A$123:$AK$181</definedName>
    <definedName name="_xlnm.Print_Area" localSheetId="10">'Prod skattings 2016'!$A$1:$A$173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92" i="1" l="1"/>
  <c r="AM93" i="1"/>
  <c r="AM111" i="1" s="1"/>
  <c r="AM94" i="1"/>
  <c r="AM95" i="1"/>
  <c r="AM113" i="1" s="1"/>
  <c r="AM173" i="1" s="1"/>
  <c r="AM96" i="1"/>
  <c r="AM114" i="1" s="1"/>
  <c r="AM174" i="1" s="1"/>
  <c r="AM97" i="1"/>
  <c r="AM98" i="1"/>
  <c r="AM116" i="1" s="1"/>
  <c r="AM176" i="1" s="1"/>
  <c r="AM99" i="1"/>
  <c r="AM157" i="1" s="1"/>
  <c r="AM91" i="1"/>
  <c r="AM209" i="1"/>
  <c r="AL191" i="1"/>
  <c r="AM191" i="1"/>
  <c r="AN191" i="1"/>
  <c r="AN194" i="1" s="1"/>
  <c r="AN197" i="1" s="1"/>
  <c r="AL192" i="1"/>
  <c r="AL200" i="1" s="1"/>
  <c r="AM192" i="1"/>
  <c r="AN192" i="1"/>
  <c r="AN200" i="1" s="1"/>
  <c r="AL194" i="1"/>
  <c r="AM194" i="1"/>
  <c r="AM200" i="1" s="1"/>
  <c r="AL197" i="1"/>
  <c r="AM197" i="1"/>
  <c r="AL169" i="1"/>
  <c r="AN172" i="1"/>
  <c r="AL173" i="1"/>
  <c r="AN175" i="1"/>
  <c r="AN176" i="1"/>
  <c r="AL177" i="1"/>
  <c r="AL149" i="1"/>
  <c r="AM149" i="1"/>
  <c r="AN149" i="1"/>
  <c r="AL150" i="1"/>
  <c r="AM150" i="1"/>
  <c r="AN150" i="1"/>
  <c r="AL151" i="1"/>
  <c r="AM151" i="1"/>
  <c r="AN151" i="1"/>
  <c r="AL152" i="1"/>
  <c r="AM152" i="1"/>
  <c r="AN152" i="1"/>
  <c r="AL153" i="1"/>
  <c r="AN153" i="1"/>
  <c r="AL154" i="1"/>
  <c r="AM154" i="1"/>
  <c r="AN154" i="1"/>
  <c r="AL155" i="1"/>
  <c r="AM155" i="1"/>
  <c r="AN155" i="1"/>
  <c r="AL156" i="1"/>
  <c r="AN156" i="1"/>
  <c r="AL157" i="1"/>
  <c r="AN157" i="1"/>
  <c r="AN159" i="1"/>
  <c r="AL128" i="1"/>
  <c r="AM128" i="1"/>
  <c r="AN128" i="1"/>
  <c r="AL129" i="1"/>
  <c r="AM129" i="1"/>
  <c r="AN129" i="1"/>
  <c r="AL130" i="1"/>
  <c r="AM130" i="1"/>
  <c r="AN130" i="1"/>
  <c r="AL131" i="1"/>
  <c r="AM131" i="1"/>
  <c r="AN131" i="1"/>
  <c r="AL132" i="1"/>
  <c r="AM132" i="1"/>
  <c r="AN132" i="1"/>
  <c r="AL133" i="1"/>
  <c r="AM133" i="1"/>
  <c r="AN133" i="1"/>
  <c r="AL134" i="1"/>
  <c r="AM134" i="1"/>
  <c r="AN134" i="1"/>
  <c r="AL135" i="1"/>
  <c r="AM135" i="1"/>
  <c r="AN135" i="1"/>
  <c r="AL136" i="1"/>
  <c r="AM136" i="1"/>
  <c r="AN136" i="1"/>
  <c r="AL109" i="1"/>
  <c r="AM109" i="1"/>
  <c r="AM169" i="1" s="1"/>
  <c r="AN109" i="1"/>
  <c r="AN169" i="1" s="1"/>
  <c r="AL110" i="1"/>
  <c r="AL170" i="1" s="1"/>
  <c r="AM110" i="1"/>
  <c r="AM170" i="1" s="1"/>
  <c r="AN110" i="1"/>
  <c r="AN170" i="1" s="1"/>
  <c r="AL111" i="1"/>
  <c r="AL171" i="1" s="1"/>
  <c r="AN111" i="1"/>
  <c r="AN171" i="1" s="1"/>
  <c r="AL112" i="1"/>
  <c r="AL172" i="1" s="1"/>
  <c r="AM112" i="1"/>
  <c r="AM172" i="1" s="1"/>
  <c r="AN112" i="1"/>
  <c r="AL113" i="1"/>
  <c r="AN113" i="1"/>
  <c r="AN173" i="1" s="1"/>
  <c r="AL114" i="1"/>
  <c r="AL174" i="1" s="1"/>
  <c r="AN114" i="1"/>
  <c r="AN174" i="1" s="1"/>
  <c r="AL115" i="1"/>
  <c r="AL175" i="1" s="1"/>
  <c r="AM115" i="1"/>
  <c r="AM175" i="1" s="1"/>
  <c r="AN115" i="1"/>
  <c r="AL116" i="1"/>
  <c r="AL176" i="1" s="1"/>
  <c r="AN116" i="1"/>
  <c r="AL117" i="1"/>
  <c r="AN117" i="1"/>
  <c r="AN177" i="1" s="1"/>
  <c r="AL101" i="1"/>
  <c r="AL210" i="1" s="1"/>
  <c r="AN101" i="1"/>
  <c r="AN210" i="1" s="1"/>
  <c r="AL81" i="1"/>
  <c r="AL209" i="1" s="1"/>
  <c r="AM81" i="1"/>
  <c r="AM138" i="1" s="1"/>
  <c r="AN81" i="1"/>
  <c r="AN209" i="1" s="1"/>
  <c r="AL53" i="1"/>
  <c r="AM53" i="1"/>
  <c r="AN53" i="1"/>
  <c r="AL54" i="1"/>
  <c r="AM54" i="1"/>
  <c r="AN54" i="1"/>
  <c r="AL55" i="1"/>
  <c r="AM55" i="1"/>
  <c r="AN55" i="1"/>
  <c r="AL56" i="1"/>
  <c r="AM56" i="1"/>
  <c r="AN56" i="1"/>
  <c r="AL57" i="1"/>
  <c r="AM57" i="1"/>
  <c r="AN57" i="1"/>
  <c r="AL58" i="1"/>
  <c r="AM58" i="1"/>
  <c r="AN58" i="1"/>
  <c r="AL59" i="1"/>
  <c r="AM59" i="1"/>
  <c r="AN59" i="1"/>
  <c r="AL60" i="1"/>
  <c r="AM60" i="1"/>
  <c r="AN60" i="1"/>
  <c r="AL61" i="1"/>
  <c r="AM61" i="1"/>
  <c r="AN61" i="1"/>
  <c r="AL63" i="1"/>
  <c r="AM63" i="1"/>
  <c r="AN63" i="1"/>
  <c r="AL64" i="1"/>
  <c r="AN44" i="1"/>
  <c r="AL44" i="1"/>
  <c r="AM44" i="1"/>
  <c r="AL27" i="1"/>
  <c r="AM27" i="1"/>
  <c r="AN27" i="1"/>
  <c r="AK149" i="1"/>
  <c r="AK150" i="1"/>
  <c r="AK151" i="1"/>
  <c r="AK152" i="1"/>
  <c r="AK153" i="1"/>
  <c r="AK154" i="1"/>
  <c r="AK155" i="1"/>
  <c r="AK156" i="1"/>
  <c r="AK157" i="1"/>
  <c r="AK128" i="1"/>
  <c r="AK129" i="1"/>
  <c r="AK130" i="1"/>
  <c r="AK131" i="1"/>
  <c r="AK132" i="1"/>
  <c r="AK133" i="1"/>
  <c r="AK134" i="1"/>
  <c r="AK135" i="1"/>
  <c r="AK136" i="1"/>
  <c r="AK109" i="1"/>
  <c r="AK110" i="1"/>
  <c r="AK111" i="1"/>
  <c r="AK112" i="1"/>
  <c r="AK172" i="1" s="1"/>
  <c r="AK113" i="1"/>
  <c r="AK173" i="1"/>
  <c r="AK114" i="1"/>
  <c r="AK174" i="1" s="1"/>
  <c r="AK115" i="1"/>
  <c r="AK175" i="1" s="1"/>
  <c r="AK116" i="1"/>
  <c r="AK176" i="1" s="1"/>
  <c r="AK117" i="1"/>
  <c r="AK101" i="1"/>
  <c r="AK374" i="1" s="1"/>
  <c r="AK81" i="1"/>
  <c r="AK353" i="1" s="1"/>
  <c r="AK356" i="1"/>
  <c r="AJ44" i="1"/>
  <c r="AJ192" i="1"/>
  <c r="AK53" i="1"/>
  <c r="AK54" i="1"/>
  <c r="AK55" i="1"/>
  <c r="AK56" i="1"/>
  <c r="AK57" i="1"/>
  <c r="AK58" i="1"/>
  <c r="AK59" i="1"/>
  <c r="AK60" i="1"/>
  <c r="AK61" i="1"/>
  <c r="AK177" i="1"/>
  <c r="AK44" i="1"/>
  <c r="AK192" i="1"/>
  <c r="AK27" i="1"/>
  <c r="AK63" i="1"/>
  <c r="AJ27" i="1"/>
  <c r="AJ81" i="1"/>
  <c r="AJ53" i="1"/>
  <c r="AJ54" i="1"/>
  <c r="AJ170" i="1"/>
  <c r="AJ55" i="1"/>
  <c r="AJ171" i="1"/>
  <c r="AJ56" i="1"/>
  <c r="AJ57" i="1"/>
  <c r="AJ58" i="1"/>
  <c r="AJ59" i="1"/>
  <c r="AJ60" i="1"/>
  <c r="AJ61" i="1"/>
  <c r="AJ101" i="1"/>
  <c r="AJ368" i="1"/>
  <c r="AJ371" i="1"/>
  <c r="AJ109" i="1"/>
  <c r="AJ110" i="1"/>
  <c r="AJ111" i="1"/>
  <c r="AJ112" i="1"/>
  <c r="AJ172" i="1"/>
  <c r="AJ113" i="1"/>
  <c r="AJ173" i="1"/>
  <c r="AJ114" i="1"/>
  <c r="AJ174" i="1"/>
  <c r="AJ115" i="1"/>
  <c r="AJ116" i="1"/>
  <c r="AJ117" i="1"/>
  <c r="AJ128" i="1"/>
  <c r="AJ129" i="1"/>
  <c r="AJ130" i="1"/>
  <c r="AJ131" i="1"/>
  <c r="AJ132" i="1"/>
  <c r="AJ133" i="1"/>
  <c r="AJ134" i="1"/>
  <c r="AJ135" i="1"/>
  <c r="AJ136" i="1"/>
  <c r="AJ149" i="1"/>
  <c r="AJ150" i="1"/>
  <c r="AJ151" i="1"/>
  <c r="AJ152" i="1"/>
  <c r="AJ153" i="1"/>
  <c r="AJ154" i="1"/>
  <c r="AJ155" i="1"/>
  <c r="AJ156" i="1"/>
  <c r="AJ157" i="1"/>
  <c r="AI149" i="1"/>
  <c r="AI150" i="1"/>
  <c r="AI151" i="1"/>
  <c r="AI152" i="1"/>
  <c r="AI153" i="1"/>
  <c r="AI154" i="1"/>
  <c r="AI155" i="1"/>
  <c r="AI156" i="1"/>
  <c r="AI157" i="1"/>
  <c r="AI128" i="1"/>
  <c r="AI129" i="1"/>
  <c r="AI130" i="1"/>
  <c r="AI131" i="1"/>
  <c r="AI132" i="1"/>
  <c r="AI133" i="1"/>
  <c r="AI134" i="1"/>
  <c r="AI135" i="1"/>
  <c r="AI136" i="1"/>
  <c r="AI109" i="1"/>
  <c r="AI110" i="1"/>
  <c r="AI111" i="1"/>
  <c r="AI112" i="1"/>
  <c r="AI113" i="1"/>
  <c r="AI114" i="1"/>
  <c r="AI115" i="1"/>
  <c r="AI116" i="1"/>
  <c r="AI117" i="1"/>
  <c r="AI101" i="1"/>
  <c r="AI367" i="1"/>
  <c r="AI81" i="1"/>
  <c r="AI350" i="1"/>
  <c r="AI53" i="1"/>
  <c r="AI54" i="1"/>
  <c r="AI55" i="1"/>
  <c r="AI56" i="1"/>
  <c r="AI172" i="1"/>
  <c r="AI57" i="1"/>
  <c r="AI173" i="1"/>
  <c r="AI58" i="1"/>
  <c r="AI174" i="1"/>
  <c r="AI59" i="1"/>
  <c r="AI60" i="1"/>
  <c r="AI61" i="1"/>
  <c r="AH53" i="1"/>
  <c r="AI44" i="1"/>
  <c r="AI27" i="1"/>
  <c r="AH59" i="1"/>
  <c r="AH175" i="1"/>
  <c r="AH60" i="1"/>
  <c r="AH58" i="1"/>
  <c r="AH174" i="1"/>
  <c r="AH57" i="1"/>
  <c r="AH173" i="1"/>
  <c r="AH56" i="1"/>
  <c r="AH55" i="1"/>
  <c r="AH61" i="1"/>
  <c r="AH54" i="1"/>
  <c r="AH149" i="1"/>
  <c r="AH150" i="1"/>
  <c r="AH151" i="1"/>
  <c r="AH152" i="1"/>
  <c r="AH153" i="1"/>
  <c r="AH154" i="1"/>
  <c r="AH155" i="1"/>
  <c r="AH156" i="1"/>
  <c r="AH157" i="1"/>
  <c r="AH128" i="1"/>
  <c r="AH129" i="1"/>
  <c r="AH130" i="1"/>
  <c r="AH131" i="1"/>
  <c r="AH132" i="1"/>
  <c r="AH133" i="1"/>
  <c r="AH134" i="1"/>
  <c r="AH135" i="1"/>
  <c r="AH136" i="1"/>
  <c r="AE110" i="1"/>
  <c r="AE170" i="1"/>
  <c r="AF110" i="1"/>
  <c r="AF170" i="1"/>
  <c r="AG110" i="1"/>
  <c r="AH110" i="1"/>
  <c r="AE111" i="1"/>
  <c r="AF111" i="1"/>
  <c r="AG111" i="1"/>
  <c r="AG171" i="1"/>
  <c r="AH111" i="1"/>
  <c r="AE112" i="1"/>
  <c r="AF112" i="1"/>
  <c r="AG112" i="1"/>
  <c r="AH112" i="1"/>
  <c r="AE113" i="1"/>
  <c r="AF113" i="1"/>
  <c r="AG113" i="1"/>
  <c r="AH113" i="1"/>
  <c r="AE114" i="1"/>
  <c r="AF114" i="1"/>
  <c r="AG114" i="1"/>
  <c r="AH114" i="1"/>
  <c r="AE115" i="1"/>
  <c r="AF115" i="1"/>
  <c r="AG115" i="1"/>
  <c r="AG175" i="1"/>
  <c r="AH115" i="1"/>
  <c r="AE116" i="1"/>
  <c r="AE176" i="1"/>
  <c r="AF116" i="1"/>
  <c r="AG116" i="1"/>
  <c r="AH116" i="1"/>
  <c r="AH176" i="1"/>
  <c r="AE117" i="1"/>
  <c r="AE177" i="1"/>
  <c r="AF117" i="1"/>
  <c r="AG117" i="1"/>
  <c r="AH117" i="1"/>
  <c r="AF109" i="1"/>
  <c r="AF169" i="1"/>
  <c r="AG109" i="1"/>
  <c r="AH109" i="1"/>
  <c r="AG101" i="1"/>
  <c r="AH101" i="1"/>
  <c r="AH367" i="1"/>
  <c r="AH81" i="1"/>
  <c r="AG81" i="1"/>
  <c r="AH44" i="1"/>
  <c r="AH192" i="1"/>
  <c r="AH27" i="1"/>
  <c r="AH191" i="1"/>
  <c r="AG27" i="1"/>
  <c r="AG44" i="1"/>
  <c r="Z50" i="1"/>
  <c r="AG53" i="1"/>
  <c r="AG54" i="1"/>
  <c r="AG136" i="1"/>
  <c r="AG135" i="1"/>
  <c r="AG134" i="1"/>
  <c r="AG133" i="1"/>
  <c r="AG132" i="1"/>
  <c r="AG131" i="1"/>
  <c r="AG130" i="1"/>
  <c r="AG129" i="1"/>
  <c r="AG128" i="1"/>
  <c r="AG157" i="1"/>
  <c r="AG156" i="1"/>
  <c r="AG155" i="1"/>
  <c r="AG154" i="1"/>
  <c r="AG153" i="1"/>
  <c r="AG152" i="1"/>
  <c r="AG151" i="1"/>
  <c r="AG149" i="1"/>
  <c r="AG150" i="1"/>
  <c r="AF149" i="1"/>
  <c r="AG55" i="1"/>
  <c r="AG56" i="1"/>
  <c r="AG172" i="1"/>
  <c r="AG57" i="1"/>
  <c r="AG58" i="1"/>
  <c r="AG59" i="1"/>
  <c r="AG60" i="1"/>
  <c r="AG176" i="1"/>
  <c r="AG61" i="1"/>
  <c r="AG177" i="1"/>
  <c r="AF128" i="1"/>
  <c r="AF101" i="1"/>
  <c r="AF367" i="1"/>
  <c r="H28" i="48"/>
  <c r="AF157" i="1"/>
  <c r="AF156" i="1"/>
  <c r="AF155" i="1"/>
  <c r="AF154" i="1"/>
  <c r="AF153" i="1"/>
  <c r="AF152" i="1"/>
  <c r="AF151" i="1"/>
  <c r="AF150" i="1"/>
  <c r="AF136" i="1"/>
  <c r="AF135" i="1"/>
  <c r="AF134" i="1"/>
  <c r="AF133" i="1"/>
  <c r="AF132" i="1"/>
  <c r="AF131" i="1"/>
  <c r="AF130" i="1"/>
  <c r="AF129" i="1"/>
  <c r="AB109" i="1"/>
  <c r="AD109" i="1"/>
  <c r="AE101" i="1"/>
  <c r="AE81" i="1"/>
  <c r="AE351" i="1"/>
  <c r="AF81" i="1"/>
  <c r="AF350" i="1"/>
  <c r="AF53" i="1"/>
  <c r="AF54" i="1"/>
  <c r="AF55" i="1"/>
  <c r="AF56" i="1"/>
  <c r="AF57" i="1"/>
  <c r="AF58" i="1"/>
  <c r="AF59" i="1"/>
  <c r="AF60" i="1"/>
  <c r="AF61" i="1"/>
  <c r="AF44" i="1"/>
  <c r="AF27" i="1"/>
  <c r="AF63" i="1"/>
  <c r="AF191" i="1"/>
  <c r="AF194" i="1"/>
  <c r="AF200" i="1"/>
  <c r="AE157" i="1"/>
  <c r="AE156" i="1"/>
  <c r="AE155" i="1"/>
  <c r="AE154" i="1"/>
  <c r="AE153" i="1"/>
  <c r="AE152" i="1"/>
  <c r="AE151" i="1"/>
  <c r="AE150" i="1"/>
  <c r="AE149" i="1"/>
  <c r="AE136" i="1"/>
  <c r="AE135" i="1"/>
  <c r="AE134" i="1"/>
  <c r="AE133" i="1"/>
  <c r="AE132" i="1"/>
  <c r="AE131" i="1"/>
  <c r="AE130" i="1"/>
  <c r="AE129" i="1"/>
  <c r="AD128" i="1"/>
  <c r="AE109" i="1"/>
  <c r="AE61" i="1"/>
  <c r="AE60" i="1"/>
  <c r="AE59" i="1"/>
  <c r="AE175" i="1"/>
  <c r="AE58" i="1"/>
  <c r="AE57" i="1"/>
  <c r="AE56" i="1"/>
  <c r="AE55" i="1"/>
  <c r="AE54" i="1"/>
  <c r="AE53" i="1"/>
  <c r="AE44" i="1"/>
  <c r="AE27" i="1"/>
  <c r="AD53" i="1"/>
  <c r="AD110" i="1"/>
  <c r="AD170" i="1"/>
  <c r="AD111" i="1"/>
  <c r="AD112" i="1"/>
  <c r="AD113" i="1"/>
  <c r="AD114" i="1"/>
  <c r="AD115" i="1"/>
  <c r="AD116" i="1"/>
  <c r="AD117" i="1"/>
  <c r="AD101" i="1"/>
  <c r="AD373" i="1"/>
  <c r="AD81" i="1"/>
  <c r="AD209" i="1"/>
  <c r="AD54" i="1"/>
  <c r="AD55" i="1"/>
  <c r="AD56" i="1"/>
  <c r="AD57" i="1"/>
  <c r="AD58" i="1"/>
  <c r="AD59" i="1"/>
  <c r="AD175" i="1"/>
  <c r="AD60" i="1"/>
  <c r="AD176" i="1"/>
  <c r="AD61" i="1"/>
  <c r="AD44" i="1"/>
  <c r="AD129" i="1"/>
  <c r="AD130" i="1"/>
  <c r="AD131" i="1"/>
  <c r="AD132" i="1"/>
  <c r="AD133" i="1"/>
  <c r="AD134" i="1"/>
  <c r="AD135" i="1"/>
  <c r="AD136" i="1"/>
  <c r="AD149" i="1"/>
  <c r="AD150" i="1"/>
  <c r="AD151" i="1"/>
  <c r="AD152" i="1"/>
  <c r="AD153" i="1"/>
  <c r="AD154" i="1"/>
  <c r="AD155" i="1"/>
  <c r="AD156" i="1"/>
  <c r="AD157" i="1"/>
  <c r="AD27" i="1"/>
  <c r="AD191" i="1"/>
  <c r="AC53" i="1"/>
  <c r="AC54" i="1"/>
  <c r="AC55" i="1"/>
  <c r="AC56" i="1"/>
  <c r="AC57" i="1"/>
  <c r="AC58" i="1"/>
  <c r="AC59" i="1"/>
  <c r="AC60" i="1"/>
  <c r="AC61" i="1"/>
  <c r="E65" i="37"/>
  <c r="F65" i="37"/>
  <c r="E85" i="37"/>
  <c r="F85" i="37"/>
  <c r="F109" i="37"/>
  <c r="E102" i="37"/>
  <c r="F102" i="37"/>
  <c r="D40" i="37"/>
  <c r="D21" i="37"/>
  <c r="D163" i="37"/>
  <c r="C93" i="37"/>
  <c r="D93" i="37"/>
  <c r="C94" i="37"/>
  <c r="D94" i="37"/>
  <c r="C95" i="37"/>
  <c r="D95" i="37"/>
  <c r="C96" i="37"/>
  <c r="D96" i="37"/>
  <c r="C97" i="37"/>
  <c r="D97" i="37"/>
  <c r="C98" i="37"/>
  <c r="D98" i="37"/>
  <c r="C99" i="37"/>
  <c r="D99" i="37"/>
  <c r="C100" i="37"/>
  <c r="D100" i="37"/>
  <c r="C92" i="37"/>
  <c r="D92" i="37"/>
  <c r="J102" i="37"/>
  <c r="I102" i="37"/>
  <c r="H102" i="37"/>
  <c r="G102" i="37"/>
  <c r="B102" i="37"/>
  <c r="K89" i="37"/>
  <c r="J89" i="37"/>
  <c r="I89" i="37"/>
  <c r="H89" i="37"/>
  <c r="G89" i="37"/>
  <c r="F89" i="37"/>
  <c r="E89" i="37"/>
  <c r="D89" i="37"/>
  <c r="C89" i="37"/>
  <c r="B89" i="37"/>
  <c r="K88" i="37"/>
  <c r="F124" i="37"/>
  <c r="F145" i="37"/>
  <c r="E145" i="37"/>
  <c r="E143" i="37"/>
  <c r="F142" i="37"/>
  <c r="E142" i="37"/>
  <c r="F141" i="37"/>
  <c r="E141" i="37"/>
  <c r="F140" i="37"/>
  <c r="E139" i="37"/>
  <c r="F138" i="37"/>
  <c r="E138" i="37"/>
  <c r="F137" i="37"/>
  <c r="E137" i="37"/>
  <c r="F117" i="37"/>
  <c r="F118" i="37"/>
  <c r="F119" i="37"/>
  <c r="F121" i="37"/>
  <c r="F122" i="37"/>
  <c r="F123" i="37"/>
  <c r="E117" i="37"/>
  <c r="E119" i="37"/>
  <c r="E120" i="37"/>
  <c r="E121" i="37"/>
  <c r="E123" i="37"/>
  <c r="E124" i="37"/>
  <c r="E116" i="37"/>
  <c r="C21" i="37"/>
  <c r="C27" i="37"/>
  <c r="C45" i="37"/>
  <c r="C40" i="37"/>
  <c r="C164" i="37"/>
  <c r="C52" i="37"/>
  <c r="C65" i="37"/>
  <c r="C109" i="37"/>
  <c r="C85" i="37"/>
  <c r="C116" i="37"/>
  <c r="C117" i="37"/>
  <c r="C118" i="37"/>
  <c r="C119" i="37"/>
  <c r="C120" i="37"/>
  <c r="C121" i="37"/>
  <c r="C122" i="37"/>
  <c r="C123" i="37"/>
  <c r="C124" i="37"/>
  <c r="C137" i="37"/>
  <c r="C138" i="37"/>
  <c r="C139" i="37"/>
  <c r="C140" i="37"/>
  <c r="C141" i="37"/>
  <c r="C142" i="37"/>
  <c r="C143" i="37"/>
  <c r="C144" i="37"/>
  <c r="C145" i="37"/>
  <c r="C160" i="37"/>
  <c r="B123" i="37"/>
  <c r="B122" i="37"/>
  <c r="B119" i="37"/>
  <c r="B118" i="37"/>
  <c r="AC157" i="1"/>
  <c r="AC156" i="1"/>
  <c r="AC155" i="1"/>
  <c r="AC154" i="1"/>
  <c r="AC153" i="1"/>
  <c r="AC152" i="1"/>
  <c r="AC151" i="1"/>
  <c r="AC150" i="1"/>
  <c r="AC149" i="1"/>
  <c r="AC136" i="1"/>
  <c r="AC135" i="1"/>
  <c r="AC134" i="1"/>
  <c r="AC133" i="1"/>
  <c r="AC132" i="1"/>
  <c r="AC131" i="1"/>
  <c r="AC130" i="1"/>
  <c r="AC129" i="1"/>
  <c r="AC128" i="1"/>
  <c r="AC117" i="1"/>
  <c r="AC116" i="1"/>
  <c r="AC115" i="1"/>
  <c r="AC114" i="1"/>
  <c r="AC174" i="1"/>
  <c r="AC113" i="1"/>
  <c r="AC112" i="1"/>
  <c r="AC111" i="1"/>
  <c r="AC110" i="1"/>
  <c r="AC109" i="1"/>
  <c r="AC101" i="1"/>
  <c r="AC81" i="1"/>
  <c r="D68" i="37"/>
  <c r="E68" i="37"/>
  <c r="F68" i="37"/>
  <c r="G68" i="37"/>
  <c r="H68" i="37"/>
  <c r="I68" i="37"/>
  <c r="I88" i="37"/>
  <c r="H85" i="37"/>
  <c r="H147" i="37"/>
  <c r="H65" i="37"/>
  <c r="I65" i="37"/>
  <c r="I85" i="37"/>
  <c r="H137" i="37"/>
  <c r="I137" i="37"/>
  <c r="J137" i="37"/>
  <c r="H138" i="37"/>
  <c r="I138" i="37"/>
  <c r="J138" i="37"/>
  <c r="H139" i="37"/>
  <c r="I139" i="37"/>
  <c r="J139" i="37"/>
  <c r="H140" i="37"/>
  <c r="I140" i="37"/>
  <c r="J140" i="37"/>
  <c r="H141" i="37"/>
  <c r="I141" i="37"/>
  <c r="J141" i="37"/>
  <c r="H142" i="37"/>
  <c r="I142" i="37"/>
  <c r="J142" i="37"/>
  <c r="H143" i="37"/>
  <c r="I143" i="37"/>
  <c r="J143" i="37"/>
  <c r="H144" i="37"/>
  <c r="I144" i="37"/>
  <c r="J144" i="37"/>
  <c r="H145" i="37"/>
  <c r="I145" i="37"/>
  <c r="J145" i="37"/>
  <c r="H116" i="37"/>
  <c r="I116" i="37"/>
  <c r="J116" i="37"/>
  <c r="H117" i="37"/>
  <c r="I117" i="37"/>
  <c r="J117" i="37"/>
  <c r="H118" i="37"/>
  <c r="I118" i="37"/>
  <c r="J118" i="37"/>
  <c r="H119" i="37"/>
  <c r="I119" i="37"/>
  <c r="J119" i="37"/>
  <c r="H120" i="37"/>
  <c r="I120" i="37"/>
  <c r="J120" i="37"/>
  <c r="H121" i="37"/>
  <c r="I121" i="37"/>
  <c r="J121" i="37"/>
  <c r="H122" i="37"/>
  <c r="I122" i="37"/>
  <c r="J122" i="37"/>
  <c r="H123" i="37"/>
  <c r="I123" i="37"/>
  <c r="J123" i="37"/>
  <c r="H124" i="37"/>
  <c r="I124" i="37"/>
  <c r="J124" i="37"/>
  <c r="J85" i="37"/>
  <c r="J65" i="37"/>
  <c r="J67" i="37"/>
  <c r="H40" i="37"/>
  <c r="H164" i="37"/>
  <c r="H166" i="37"/>
  <c r="H169" i="37"/>
  <c r="I40" i="37"/>
  <c r="J40" i="37"/>
  <c r="J164" i="37"/>
  <c r="H21" i="37"/>
  <c r="H47" i="37"/>
  <c r="I21" i="37"/>
  <c r="J21" i="37"/>
  <c r="J163" i="37"/>
  <c r="AC44" i="1"/>
  <c r="AC27" i="1"/>
  <c r="AB53" i="1"/>
  <c r="AB54" i="1"/>
  <c r="G137" i="37"/>
  <c r="G138" i="37"/>
  <c r="G139" i="37"/>
  <c r="G140" i="37"/>
  <c r="G141" i="37"/>
  <c r="G142" i="37"/>
  <c r="G143" i="37"/>
  <c r="G144" i="37"/>
  <c r="G145" i="37"/>
  <c r="G116" i="37"/>
  <c r="G117" i="37"/>
  <c r="G118" i="37"/>
  <c r="G119" i="37"/>
  <c r="G120" i="37"/>
  <c r="G121" i="37"/>
  <c r="G122" i="37"/>
  <c r="G123" i="37"/>
  <c r="G124" i="37"/>
  <c r="G85" i="37"/>
  <c r="G65" i="37"/>
  <c r="G67" i="37"/>
  <c r="G40" i="37"/>
  <c r="G164" i="37"/>
  <c r="G21" i="37"/>
  <c r="G163" i="37"/>
  <c r="K154" i="37"/>
  <c r="F139" i="37"/>
  <c r="F143" i="37"/>
  <c r="F144" i="37"/>
  <c r="F116" i="37"/>
  <c r="F120" i="37"/>
  <c r="F40" i="37"/>
  <c r="F21" i="37"/>
  <c r="F126" i="37"/>
  <c r="F163" i="37"/>
  <c r="E144" i="37"/>
  <c r="E140" i="37"/>
  <c r="E122" i="37"/>
  <c r="E118" i="37"/>
  <c r="D52" i="37"/>
  <c r="D72" i="37"/>
  <c r="D107" i="37"/>
  <c r="E40" i="37"/>
  <c r="E164" i="37"/>
  <c r="E21" i="37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B54" i="1"/>
  <c r="C54" i="1"/>
  <c r="D54" i="1"/>
  <c r="E54" i="1"/>
  <c r="F54" i="1"/>
  <c r="G54" i="1"/>
  <c r="H54" i="1"/>
  <c r="I54" i="1"/>
  <c r="J54" i="1"/>
  <c r="K54" i="1"/>
  <c r="K170" i="1"/>
  <c r="L54" i="1"/>
  <c r="M54" i="1"/>
  <c r="N54" i="1"/>
  <c r="O54" i="1"/>
  <c r="O170" i="1"/>
  <c r="P54" i="1"/>
  <c r="Q54" i="1"/>
  <c r="R54" i="1"/>
  <c r="R170" i="1"/>
  <c r="S54" i="1"/>
  <c r="T54" i="1"/>
  <c r="U54" i="1"/>
  <c r="V54" i="1"/>
  <c r="W54" i="1"/>
  <c r="X54" i="1"/>
  <c r="Y54" i="1"/>
  <c r="Z54" i="1"/>
  <c r="AA54" i="1"/>
  <c r="B55" i="1"/>
  <c r="C55" i="1"/>
  <c r="D55" i="1"/>
  <c r="E55" i="1"/>
  <c r="E171" i="1"/>
  <c r="F55" i="1"/>
  <c r="F171" i="1"/>
  <c r="G55" i="1"/>
  <c r="H55" i="1"/>
  <c r="I55" i="1"/>
  <c r="J55" i="1"/>
  <c r="K55" i="1"/>
  <c r="L55" i="1"/>
  <c r="M55" i="1"/>
  <c r="N55" i="1"/>
  <c r="N171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B56" i="1"/>
  <c r="C56" i="1"/>
  <c r="D56" i="1"/>
  <c r="D172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W172" i="1"/>
  <c r="X56" i="1"/>
  <c r="Y56" i="1"/>
  <c r="Z56" i="1"/>
  <c r="AA56" i="1"/>
  <c r="B57" i="1"/>
  <c r="C57" i="1"/>
  <c r="D57" i="1"/>
  <c r="E57" i="1"/>
  <c r="E173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U173" i="1"/>
  <c r="V57" i="1"/>
  <c r="W57" i="1"/>
  <c r="X57" i="1"/>
  <c r="Y57" i="1"/>
  <c r="Z57" i="1"/>
  <c r="A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Q175" i="1"/>
  <c r="R59" i="1"/>
  <c r="S59" i="1"/>
  <c r="T59" i="1"/>
  <c r="U59" i="1"/>
  <c r="V59" i="1"/>
  <c r="W59" i="1"/>
  <c r="X59" i="1"/>
  <c r="Y59" i="1"/>
  <c r="Z59" i="1"/>
  <c r="A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B61" i="1"/>
  <c r="C61" i="1"/>
  <c r="D61" i="1"/>
  <c r="E61" i="1"/>
  <c r="F61" i="1"/>
  <c r="G61" i="1"/>
  <c r="H61" i="1"/>
  <c r="I61" i="1"/>
  <c r="J61" i="1"/>
  <c r="K61" i="1"/>
  <c r="L61" i="1"/>
  <c r="M61" i="1"/>
  <c r="M177" i="1"/>
  <c r="N61" i="1"/>
  <c r="O61" i="1"/>
  <c r="P61" i="1"/>
  <c r="Q61" i="1"/>
  <c r="R61" i="1"/>
  <c r="S61" i="1"/>
  <c r="T61" i="1"/>
  <c r="T177" i="1"/>
  <c r="U61" i="1"/>
  <c r="U177" i="1"/>
  <c r="V61" i="1"/>
  <c r="W61" i="1"/>
  <c r="X61" i="1"/>
  <c r="Y61" i="1"/>
  <c r="Z61" i="1"/>
  <c r="AA61" i="1"/>
  <c r="AB55" i="1"/>
  <c r="AB56" i="1"/>
  <c r="AB57" i="1"/>
  <c r="AB58" i="1"/>
  <c r="AB59" i="1"/>
  <c r="AB60" i="1"/>
  <c r="AB61" i="1"/>
  <c r="AB177" i="1"/>
  <c r="D109" i="1"/>
  <c r="E109" i="1"/>
  <c r="E169" i="1"/>
  <c r="F109" i="1"/>
  <c r="G109" i="1"/>
  <c r="H109" i="1"/>
  <c r="H169" i="1"/>
  <c r="I109" i="1"/>
  <c r="J109" i="1"/>
  <c r="K109" i="1"/>
  <c r="K169" i="1"/>
  <c r="L109" i="1"/>
  <c r="M109" i="1"/>
  <c r="N109" i="1"/>
  <c r="O109" i="1"/>
  <c r="O169" i="1"/>
  <c r="P109" i="1"/>
  <c r="P169" i="1"/>
  <c r="Q109" i="1"/>
  <c r="R109" i="1"/>
  <c r="S109" i="1"/>
  <c r="S169" i="1"/>
  <c r="T109" i="1"/>
  <c r="U109" i="1"/>
  <c r="V109" i="1"/>
  <c r="W109" i="1"/>
  <c r="D110" i="1"/>
  <c r="E110" i="1"/>
  <c r="F110" i="1"/>
  <c r="G110" i="1"/>
  <c r="G170" i="1"/>
  <c r="H110" i="1"/>
  <c r="I110" i="1"/>
  <c r="J110" i="1"/>
  <c r="K110" i="1"/>
  <c r="L110" i="1"/>
  <c r="M110" i="1"/>
  <c r="N110" i="1"/>
  <c r="O110" i="1"/>
  <c r="P110" i="1"/>
  <c r="P170" i="1"/>
  <c r="Q110" i="1"/>
  <c r="R110" i="1"/>
  <c r="S110" i="1"/>
  <c r="T110" i="1"/>
  <c r="U110" i="1"/>
  <c r="V110" i="1"/>
  <c r="V170" i="1"/>
  <c r="W110" i="1"/>
  <c r="W170" i="1"/>
  <c r="D111" i="1"/>
  <c r="D171" i="1"/>
  <c r="E111" i="1"/>
  <c r="F111" i="1"/>
  <c r="G111" i="1"/>
  <c r="H111" i="1"/>
  <c r="I111" i="1"/>
  <c r="J111" i="1"/>
  <c r="K111" i="1"/>
  <c r="L111" i="1"/>
  <c r="L171" i="1"/>
  <c r="M111" i="1"/>
  <c r="N111" i="1"/>
  <c r="O111" i="1"/>
  <c r="O171" i="1"/>
  <c r="P111" i="1"/>
  <c r="Q111" i="1"/>
  <c r="R111" i="1"/>
  <c r="S111" i="1"/>
  <c r="T111" i="1"/>
  <c r="T171" i="1"/>
  <c r="U111" i="1"/>
  <c r="V111" i="1"/>
  <c r="W111" i="1"/>
  <c r="W171" i="1"/>
  <c r="D112" i="1"/>
  <c r="E112" i="1"/>
  <c r="F112" i="1"/>
  <c r="G112" i="1"/>
  <c r="H112" i="1"/>
  <c r="H172" i="1"/>
  <c r="I112" i="1"/>
  <c r="J112" i="1"/>
  <c r="K112" i="1"/>
  <c r="K172" i="1"/>
  <c r="L112" i="1"/>
  <c r="M112" i="1"/>
  <c r="N112" i="1"/>
  <c r="O112" i="1"/>
  <c r="P112" i="1"/>
  <c r="Q112" i="1"/>
  <c r="R112" i="1"/>
  <c r="S112" i="1"/>
  <c r="S172" i="1"/>
  <c r="T112" i="1"/>
  <c r="U112" i="1"/>
  <c r="V112" i="1"/>
  <c r="W112" i="1"/>
  <c r="D113" i="1"/>
  <c r="E113" i="1"/>
  <c r="F113" i="1"/>
  <c r="G113" i="1"/>
  <c r="G173" i="1"/>
  <c r="H113" i="1"/>
  <c r="H173" i="1"/>
  <c r="I113" i="1"/>
  <c r="I173" i="1"/>
  <c r="J113" i="1"/>
  <c r="K113" i="1"/>
  <c r="L113" i="1"/>
  <c r="M113" i="1"/>
  <c r="N113" i="1"/>
  <c r="N173" i="1"/>
  <c r="O113" i="1"/>
  <c r="O173" i="1"/>
  <c r="P113" i="1"/>
  <c r="Q113" i="1"/>
  <c r="R113" i="1"/>
  <c r="S113" i="1"/>
  <c r="T113" i="1"/>
  <c r="U113" i="1"/>
  <c r="V113" i="1"/>
  <c r="V173" i="1"/>
  <c r="W113" i="1"/>
  <c r="W173" i="1"/>
  <c r="D114" i="1"/>
  <c r="D174" i="1"/>
  <c r="E114" i="1"/>
  <c r="F114" i="1"/>
  <c r="G114" i="1"/>
  <c r="H114" i="1"/>
  <c r="I114" i="1"/>
  <c r="J114" i="1"/>
  <c r="K114" i="1"/>
  <c r="L114" i="1"/>
  <c r="L174" i="1"/>
  <c r="M114" i="1"/>
  <c r="N114" i="1"/>
  <c r="N174" i="1"/>
  <c r="O114" i="1"/>
  <c r="P114" i="1"/>
  <c r="Q114" i="1"/>
  <c r="R114" i="1"/>
  <c r="S114" i="1"/>
  <c r="T114" i="1"/>
  <c r="U114" i="1"/>
  <c r="V114" i="1"/>
  <c r="W114" i="1"/>
  <c r="D115" i="1"/>
  <c r="D175" i="1"/>
  <c r="E115" i="1"/>
  <c r="E175" i="1"/>
  <c r="F115" i="1"/>
  <c r="G115" i="1"/>
  <c r="H115" i="1"/>
  <c r="I115" i="1"/>
  <c r="J115" i="1"/>
  <c r="K115" i="1"/>
  <c r="L115" i="1"/>
  <c r="L175" i="1"/>
  <c r="M115" i="1"/>
  <c r="M175" i="1"/>
  <c r="N115" i="1"/>
  <c r="N175" i="1"/>
  <c r="O115" i="1"/>
  <c r="O175" i="1"/>
  <c r="P115" i="1"/>
  <c r="Q115" i="1"/>
  <c r="R115" i="1"/>
  <c r="R175" i="1"/>
  <c r="S115" i="1"/>
  <c r="S175" i="1"/>
  <c r="T115" i="1"/>
  <c r="U115" i="1"/>
  <c r="U175" i="1"/>
  <c r="V115" i="1"/>
  <c r="W115" i="1"/>
  <c r="D116" i="1"/>
  <c r="E116" i="1"/>
  <c r="E176" i="1"/>
  <c r="F116" i="1"/>
  <c r="F176" i="1"/>
  <c r="G116" i="1"/>
  <c r="H116" i="1"/>
  <c r="I116" i="1"/>
  <c r="I176" i="1"/>
  <c r="J116" i="1"/>
  <c r="K116" i="1"/>
  <c r="L116" i="1"/>
  <c r="M116" i="1"/>
  <c r="M176" i="1"/>
  <c r="N116" i="1"/>
  <c r="O116" i="1"/>
  <c r="O176" i="1"/>
  <c r="P116" i="1"/>
  <c r="Q116" i="1"/>
  <c r="R116" i="1"/>
  <c r="R176" i="1"/>
  <c r="S116" i="1"/>
  <c r="S176" i="1"/>
  <c r="T116" i="1"/>
  <c r="T176" i="1"/>
  <c r="U116" i="1"/>
  <c r="V116" i="1"/>
  <c r="W116" i="1"/>
  <c r="W176" i="1"/>
  <c r="D117" i="1"/>
  <c r="E117" i="1"/>
  <c r="F117" i="1"/>
  <c r="G117" i="1"/>
  <c r="G177" i="1"/>
  <c r="H117" i="1"/>
  <c r="I117" i="1"/>
  <c r="J117" i="1"/>
  <c r="K117" i="1"/>
  <c r="L117" i="1"/>
  <c r="M117" i="1"/>
  <c r="N117" i="1"/>
  <c r="O117" i="1"/>
  <c r="P117" i="1"/>
  <c r="P177" i="1"/>
  <c r="Q117" i="1"/>
  <c r="R117" i="1"/>
  <c r="S117" i="1"/>
  <c r="S177" i="1"/>
  <c r="T117" i="1"/>
  <c r="U117" i="1"/>
  <c r="V117" i="1"/>
  <c r="W117" i="1"/>
  <c r="X117" i="1"/>
  <c r="X109" i="1"/>
  <c r="X169" i="1"/>
  <c r="Y109" i="1"/>
  <c r="Z109" i="1"/>
  <c r="AA109" i="1"/>
  <c r="AA169" i="1"/>
  <c r="X110" i="1"/>
  <c r="Y110" i="1"/>
  <c r="Z110" i="1"/>
  <c r="AA110" i="1"/>
  <c r="X111" i="1"/>
  <c r="X171" i="1"/>
  <c r="Y111" i="1"/>
  <c r="Y171" i="1"/>
  <c r="Z111" i="1"/>
  <c r="AA111" i="1"/>
  <c r="X112" i="1"/>
  <c r="Y112" i="1"/>
  <c r="Z112" i="1"/>
  <c r="Z172" i="1"/>
  <c r="AA112" i="1"/>
  <c r="X113" i="1"/>
  <c r="X173" i="1"/>
  <c r="Y113" i="1"/>
  <c r="Y387" i="1"/>
  <c r="Z113" i="1"/>
  <c r="AA113" i="1"/>
  <c r="X114" i="1"/>
  <c r="Y114" i="1"/>
  <c r="Z114" i="1"/>
  <c r="AA114" i="1"/>
  <c r="X115" i="1"/>
  <c r="Y115" i="1"/>
  <c r="Y389" i="1"/>
  <c r="Z115" i="1"/>
  <c r="AA115" i="1"/>
  <c r="X116" i="1"/>
  <c r="Y116" i="1"/>
  <c r="Z116" i="1"/>
  <c r="AA116" i="1"/>
  <c r="Y117" i="1"/>
  <c r="Z117" i="1"/>
  <c r="AA117" i="1"/>
  <c r="AA177" i="1"/>
  <c r="AB110" i="1"/>
  <c r="AB111" i="1"/>
  <c r="AB112" i="1"/>
  <c r="AB113" i="1"/>
  <c r="AB173" i="1"/>
  <c r="AB114" i="1"/>
  <c r="AB174" i="1"/>
  <c r="AB115" i="1"/>
  <c r="AB116" i="1"/>
  <c r="AB117" i="1"/>
  <c r="AB50" i="1"/>
  <c r="AB136" i="1"/>
  <c r="AB128" i="1"/>
  <c r="AB129" i="1"/>
  <c r="AB130" i="1"/>
  <c r="AB131" i="1"/>
  <c r="AB132" i="1"/>
  <c r="AB133" i="1"/>
  <c r="AB134" i="1"/>
  <c r="AB135" i="1"/>
  <c r="AB149" i="1"/>
  <c r="AB150" i="1"/>
  <c r="AB151" i="1"/>
  <c r="AB152" i="1"/>
  <c r="AB153" i="1"/>
  <c r="AB154" i="1"/>
  <c r="AB155" i="1"/>
  <c r="AB156" i="1"/>
  <c r="AB157" i="1"/>
  <c r="AB44" i="1"/>
  <c r="AB27" i="1"/>
  <c r="AB191" i="1"/>
  <c r="AB101" i="1"/>
  <c r="AB373" i="1"/>
  <c r="AB371" i="1"/>
  <c r="AB81" i="1"/>
  <c r="K160" i="37"/>
  <c r="K72" i="37"/>
  <c r="K107" i="37"/>
  <c r="K52" i="37"/>
  <c r="K113" i="37"/>
  <c r="K26" i="37"/>
  <c r="K51" i="37"/>
  <c r="K71" i="37"/>
  <c r="K106" i="37"/>
  <c r="K112" i="37"/>
  <c r="K133" i="37"/>
  <c r="K151" i="37"/>
  <c r="K159" i="37"/>
  <c r="J160" i="37"/>
  <c r="J52" i="37"/>
  <c r="J27" i="37"/>
  <c r="J45" i="37"/>
  <c r="J26" i="37"/>
  <c r="J44" i="37"/>
  <c r="J51" i="37"/>
  <c r="J71" i="37"/>
  <c r="J106" i="37"/>
  <c r="J112" i="37"/>
  <c r="J133" i="37"/>
  <c r="J151" i="37"/>
  <c r="J159" i="37"/>
  <c r="I26" i="37"/>
  <c r="I44" i="37"/>
  <c r="I51" i="37"/>
  <c r="I71" i="37"/>
  <c r="I106" i="37"/>
  <c r="I112" i="37"/>
  <c r="I133" i="37"/>
  <c r="I151" i="37"/>
  <c r="I159" i="37"/>
  <c r="I27" i="37"/>
  <c r="I45" i="37"/>
  <c r="I52" i="37"/>
  <c r="I113" i="37"/>
  <c r="I160" i="37"/>
  <c r="H160" i="37"/>
  <c r="H52" i="37"/>
  <c r="H27" i="37"/>
  <c r="H45" i="37"/>
  <c r="H26" i="37"/>
  <c r="H44" i="37"/>
  <c r="H51" i="37"/>
  <c r="H71" i="37"/>
  <c r="H106" i="37"/>
  <c r="H112" i="37"/>
  <c r="H133" i="37"/>
  <c r="H151" i="37"/>
  <c r="H159" i="37"/>
  <c r="G160" i="37"/>
  <c r="G52" i="37"/>
  <c r="G113" i="37"/>
  <c r="G27" i="37"/>
  <c r="G45" i="37"/>
  <c r="F160" i="37"/>
  <c r="F52" i="37"/>
  <c r="F113" i="37"/>
  <c r="F27" i="37"/>
  <c r="F45" i="37"/>
  <c r="E160" i="37"/>
  <c r="E52" i="37"/>
  <c r="E113" i="37"/>
  <c r="E72" i="37"/>
  <c r="E107" i="37"/>
  <c r="E51" i="37"/>
  <c r="E27" i="37"/>
  <c r="E45" i="37"/>
  <c r="D160" i="37"/>
  <c r="D145" i="37"/>
  <c r="D144" i="37"/>
  <c r="D143" i="37"/>
  <c r="D142" i="37"/>
  <c r="D141" i="37"/>
  <c r="D140" i="37"/>
  <c r="D139" i="37"/>
  <c r="D138" i="37"/>
  <c r="D137" i="37"/>
  <c r="D124" i="37"/>
  <c r="D123" i="37"/>
  <c r="D122" i="37"/>
  <c r="D121" i="37"/>
  <c r="D120" i="37"/>
  <c r="D119" i="37"/>
  <c r="D118" i="37"/>
  <c r="D117" i="37"/>
  <c r="D116" i="37"/>
  <c r="D85" i="37"/>
  <c r="D147" i="37"/>
  <c r="D65" i="37"/>
  <c r="D164" i="37"/>
  <c r="D27" i="37"/>
  <c r="D45" i="37"/>
  <c r="B160" i="37"/>
  <c r="B145" i="37"/>
  <c r="B144" i="37"/>
  <c r="B143" i="37"/>
  <c r="B142" i="37"/>
  <c r="B141" i="37"/>
  <c r="B140" i="37"/>
  <c r="B139" i="37"/>
  <c r="B138" i="37"/>
  <c r="B137" i="37"/>
  <c r="B124" i="37"/>
  <c r="B121" i="37"/>
  <c r="B120" i="37"/>
  <c r="B117" i="37"/>
  <c r="B116" i="37"/>
  <c r="B85" i="37"/>
  <c r="B52" i="37"/>
  <c r="B40" i="37"/>
  <c r="B47" i="37"/>
  <c r="B164" i="37"/>
  <c r="B27" i="37"/>
  <c r="B45" i="37"/>
  <c r="B21" i="37"/>
  <c r="B163" i="37"/>
  <c r="AA157" i="1"/>
  <c r="AA156" i="1"/>
  <c r="AA155" i="1"/>
  <c r="AA154" i="1"/>
  <c r="AA153" i="1"/>
  <c r="AA152" i="1"/>
  <c r="AA151" i="1"/>
  <c r="AA150" i="1"/>
  <c r="AA149" i="1"/>
  <c r="AA136" i="1"/>
  <c r="AA135" i="1"/>
  <c r="AA134" i="1"/>
  <c r="AA133" i="1"/>
  <c r="AA132" i="1"/>
  <c r="AA131" i="1"/>
  <c r="AA130" i="1"/>
  <c r="AA129" i="1"/>
  <c r="AA128" i="1"/>
  <c r="AA101" i="1"/>
  <c r="AA371" i="1"/>
  <c r="AA81" i="1"/>
  <c r="AA352" i="1"/>
  <c r="AA44" i="1"/>
  <c r="AA27" i="1"/>
  <c r="AA146" i="1"/>
  <c r="AA166" i="1"/>
  <c r="AA68" i="1"/>
  <c r="AA88" i="1"/>
  <c r="AA106" i="1"/>
  <c r="AA50" i="1"/>
  <c r="Z101" i="1"/>
  <c r="Z369" i="1"/>
  <c r="Z128" i="1"/>
  <c r="Z129" i="1"/>
  <c r="Z130" i="1"/>
  <c r="Z131" i="1"/>
  <c r="Z132" i="1"/>
  <c r="Z133" i="1"/>
  <c r="Z134" i="1"/>
  <c r="Z135" i="1"/>
  <c r="Z136" i="1"/>
  <c r="Z149" i="1"/>
  <c r="Z150" i="1"/>
  <c r="Z151" i="1"/>
  <c r="Z152" i="1"/>
  <c r="Z153" i="1"/>
  <c r="Z154" i="1"/>
  <c r="Z155" i="1"/>
  <c r="Z156" i="1"/>
  <c r="Z157" i="1"/>
  <c r="Z81" i="1"/>
  <c r="Z146" i="1"/>
  <c r="Z166" i="1"/>
  <c r="Z68" i="1"/>
  <c r="Z88" i="1"/>
  <c r="Z106" i="1"/>
  <c r="Z44" i="1"/>
  <c r="Z27" i="1"/>
  <c r="Y149" i="1"/>
  <c r="Y150" i="1"/>
  <c r="Y151" i="1"/>
  <c r="Y152" i="1"/>
  <c r="Y153" i="1"/>
  <c r="Y154" i="1"/>
  <c r="Y155" i="1"/>
  <c r="Y156" i="1"/>
  <c r="Y157" i="1"/>
  <c r="Y128" i="1"/>
  <c r="Y129" i="1"/>
  <c r="Y130" i="1"/>
  <c r="Y131" i="1"/>
  <c r="Y132" i="1"/>
  <c r="Y133" i="1"/>
  <c r="Y134" i="1"/>
  <c r="Y135" i="1"/>
  <c r="Y136" i="1"/>
  <c r="Y101" i="1"/>
  <c r="Y366" i="1"/>
  <c r="Y81" i="1"/>
  <c r="Y188" i="1"/>
  <c r="Y146" i="1"/>
  <c r="Y166" i="1"/>
  <c r="Y125" i="1"/>
  <c r="Y68" i="1"/>
  <c r="Y88" i="1"/>
  <c r="Y106" i="1"/>
  <c r="Y50" i="1"/>
  <c r="Y44" i="1"/>
  <c r="Y27" i="1"/>
  <c r="Y138" i="1"/>
  <c r="X128" i="1"/>
  <c r="X133" i="1"/>
  <c r="X27" i="1"/>
  <c r="X50" i="1"/>
  <c r="X44" i="1"/>
  <c r="X68" i="1"/>
  <c r="X88" i="1"/>
  <c r="X106" i="1"/>
  <c r="X81" i="1"/>
  <c r="X351" i="1"/>
  <c r="X101" i="1"/>
  <c r="X370" i="1"/>
  <c r="X125" i="1"/>
  <c r="X129" i="1"/>
  <c r="X130" i="1"/>
  <c r="X131" i="1"/>
  <c r="X132" i="1"/>
  <c r="X134" i="1"/>
  <c r="X135" i="1"/>
  <c r="X136" i="1"/>
  <c r="X146" i="1"/>
  <c r="X166" i="1"/>
  <c r="X149" i="1"/>
  <c r="X150" i="1"/>
  <c r="X151" i="1"/>
  <c r="X152" i="1"/>
  <c r="X153" i="1"/>
  <c r="X154" i="1"/>
  <c r="X155" i="1"/>
  <c r="X156" i="1"/>
  <c r="X157" i="1"/>
  <c r="X188" i="1"/>
  <c r="W27" i="1"/>
  <c r="W50" i="1"/>
  <c r="W44" i="1"/>
  <c r="W68" i="1"/>
  <c r="W88" i="1"/>
  <c r="W106" i="1"/>
  <c r="W81" i="1"/>
  <c r="W101" i="1"/>
  <c r="W125" i="1"/>
  <c r="W128" i="1"/>
  <c r="W129" i="1"/>
  <c r="W130" i="1"/>
  <c r="W131" i="1"/>
  <c r="W132" i="1"/>
  <c r="W133" i="1"/>
  <c r="W134" i="1"/>
  <c r="W135" i="1"/>
  <c r="W136" i="1"/>
  <c r="W146" i="1"/>
  <c r="W166" i="1"/>
  <c r="W149" i="1"/>
  <c r="W150" i="1"/>
  <c r="W151" i="1"/>
  <c r="W152" i="1"/>
  <c r="W153" i="1"/>
  <c r="W154" i="1"/>
  <c r="W155" i="1"/>
  <c r="W156" i="1"/>
  <c r="W157" i="1"/>
  <c r="W188" i="1"/>
  <c r="W222" i="1"/>
  <c r="W223" i="1"/>
  <c r="W242" i="1"/>
  <c r="W243" i="1"/>
  <c r="W264" i="1"/>
  <c r="W265" i="1"/>
  <c r="W283" i="1"/>
  <c r="W284" i="1"/>
  <c r="W304" i="1"/>
  <c r="W305" i="1"/>
  <c r="W317" i="1"/>
  <c r="W324" i="1"/>
  <c r="W325" i="1"/>
  <c r="W337" i="1"/>
  <c r="B206" i="1"/>
  <c r="C206" i="1"/>
  <c r="B209" i="1"/>
  <c r="C209" i="1"/>
  <c r="B210" i="1"/>
  <c r="C210" i="1"/>
  <c r="J85" i="30"/>
  <c r="I85" i="30"/>
  <c r="J21" i="30"/>
  <c r="J146" i="30"/>
  <c r="J26" i="30"/>
  <c r="J44" i="30"/>
  <c r="J51" i="30"/>
  <c r="J71" i="30"/>
  <c r="J89" i="30"/>
  <c r="J95" i="30"/>
  <c r="J116" i="30"/>
  <c r="J134" i="30"/>
  <c r="J142" i="30"/>
  <c r="J27" i="30"/>
  <c r="J45" i="30"/>
  <c r="J40" i="30"/>
  <c r="J52" i="30"/>
  <c r="J72" i="30"/>
  <c r="J90" i="30"/>
  <c r="J65" i="30"/>
  <c r="J109" i="30"/>
  <c r="J96" i="30"/>
  <c r="J99" i="30"/>
  <c r="J100" i="30"/>
  <c r="J101" i="30"/>
  <c r="J102" i="30"/>
  <c r="J103" i="30"/>
  <c r="J104" i="30"/>
  <c r="J105" i="30"/>
  <c r="J106" i="30"/>
  <c r="J107" i="30"/>
  <c r="J117" i="30"/>
  <c r="J135" i="30"/>
  <c r="J120" i="30"/>
  <c r="J121" i="30"/>
  <c r="J122" i="30"/>
  <c r="J123" i="30"/>
  <c r="J124" i="30"/>
  <c r="J125" i="30"/>
  <c r="J126" i="30"/>
  <c r="J127" i="30"/>
  <c r="J128" i="30"/>
  <c r="J143" i="30"/>
  <c r="I21" i="30"/>
  <c r="I47" i="30"/>
  <c r="I137" i="30"/>
  <c r="I26" i="30"/>
  <c r="I44" i="30"/>
  <c r="I51" i="30"/>
  <c r="I71" i="30"/>
  <c r="I89" i="30"/>
  <c r="I95" i="30"/>
  <c r="I116" i="30"/>
  <c r="I134" i="30"/>
  <c r="I142" i="30"/>
  <c r="I27" i="30"/>
  <c r="I45" i="30"/>
  <c r="I40" i="30"/>
  <c r="I147" i="30"/>
  <c r="I149" i="30"/>
  <c r="I52" i="30"/>
  <c r="I72" i="30"/>
  <c r="I90" i="30"/>
  <c r="I65" i="30"/>
  <c r="I109" i="30"/>
  <c r="I96" i="30"/>
  <c r="I99" i="30"/>
  <c r="I100" i="30"/>
  <c r="I101" i="30"/>
  <c r="I102" i="30"/>
  <c r="I103" i="30"/>
  <c r="I104" i="30"/>
  <c r="I105" i="30"/>
  <c r="I106" i="30"/>
  <c r="I107" i="30"/>
  <c r="I117" i="30"/>
  <c r="I135" i="30"/>
  <c r="I120" i="30"/>
  <c r="I121" i="30"/>
  <c r="I122" i="30"/>
  <c r="I123" i="30"/>
  <c r="I124" i="30"/>
  <c r="I125" i="30"/>
  <c r="I126" i="30"/>
  <c r="I127" i="30"/>
  <c r="I128" i="30"/>
  <c r="I143" i="30"/>
  <c r="H21" i="30"/>
  <c r="H26" i="30"/>
  <c r="H44" i="30"/>
  <c r="H51" i="30"/>
  <c r="H71" i="30"/>
  <c r="H89" i="30"/>
  <c r="H95" i="30"/>
  <c r="H116" i="30"/>
  <c r="H134" i="30"/>
  <c r="H142" i="30"/>
  <c r="H27" i="30"/>
  <c r="H45" i="30"/>
  <c r="H40" i="30"/>
  <c r="H47" i="30"/>
  <c r="H147" i="30"/>
  <c r="H52" i="30"/>
  <c r="H72" i="30"/>
  <c r="H90" i="30"/>
  <c r="H65" i="30"/>
  <c r="H85" i="30"/>
  <c r="H96" i="30"/>
  <c r="H99" i="30"/>
  <c r="H100" i="30"/>
  <c r="H101" i="30"/>
  <c r="H102" i="30"/>
  <c r="H103" i="30"/>
  <c r="H104" i="30"/>
  <c r="H105" i="30"/>
  <c r="H106" i="30"/>
  <c r="H107" i="30"/>
  <c r="H117" i="30"/>
  <c r="H135" i="30"/>
  <c r="H120" i="30"/>
  <c r="H121" i="30"/>
  <c r="H122" i="30"/>
  <c r="H123" i="30"/>
  <c r="H124" i="30"/>
  <c r="H125" i="30"/>
  <c r="H126" i="30"/>
  <c r="H127" i="30"/>
  <c r="H128" i="30"/>
  <c r="H143" i="30"/>
  <c r="G21" i="30"/>
  <c r="G26" i="30"/>
  <c r="G44" i="30"/>
  <c r="G51" i="30"/>
  <c r="G71" i="30"/>
  <c r="G89" i="30"/>
  <c r="G95" i="30"/>
  <c r="G116" i="30"/>
  <c r="G134" i="30"/>
  <c r="G142" i="30"/>
  <c r="G27" i="30"/>
  <c r="G45" i="30"/>
  <c r="G40" i="30"/>
  <c r="G52" i="30"/>
  <c r="G72" i="30"/>
  <c r="G90" i="30"/>
  <c r="G65" i="30"/>
  <c r="G85" i="30"/>
  <c r="G96" i="30"/>
  <c r="G99" i="30"/>
  <c r="G100" i="30"/>
  <c r="G101" i="30"/>
  <c r="G102" i="30"/>
  <c r="G103" i="30"/>
  <c r="G104" i="30"/>
  <c r="G105" i="30"/>
  <c r="G106" i="30"/>
  <c r="G107" i="30"/>
  <c r="G117" i="30"/>
  <c r="G135" i="30"/>
  <c r="G120" i="30"/>
  <c r="G121" i="30"/>
  <c r="G122" i="30"/>
  <c r="G123" i="30"/>
  <c r="G124" i="30"/>
  <c r="G125" i="30"/>
  <c r="G126" i="30"/>
  <c r="G127" i="30"/>
  <c r="G128" i="30"/>
  <c r="G143" i="30"/>
  <c r="C120" i="30"/>
  <c r="D120" i="30"/>
  <c r="E120" i="30"/>
  <c r="C121" i="30"/>
  <c r="D121" i="30"/>
  <c r="E121" i="30"/>
  <c r="C122" i="30"/>
  <c r="D122" i="30"/>
  <c r="E122" i="30"/>
  <c r="C123" i="30"/>
  <c r="D123" i="30"/>
  <c r="E123" i="30"/>
  <c r="C124" i="30"/>
  <c r="D124" i="30"/>
  <c r="E124" i="30"/>
  <c r="C125" i="30"/>
  <c r="D125" i="30"/>
  <c r="E125" i="30"/>
  <c r="C126" i="30"/>
  <c r="D126" i="30"/>
  <c r="E126" i="30"/>
  <c r="C127" i="30"/>
  <c r="D127" i="30"/>
  <c r="E127" i="30"/>
  <c r="C128" i="30"/>
  <c r="D128" i="30"/>
  <c r="E128" i="30"/>
  <c r="C99" i="30"/>
  <c r="D99" i="30"/>
  <c r="E99" i="30"/>
  <c r="C100" i="30"/>
  <c r="D100" i="30"/>
  <c r="E100" i="30"/>
  <c r="C101" i="30"/>
  <c r="D101" i="30"/>
  <c r="E101" i="30"/>
  <c r="C102" i="30"/>
  <c r="D102" i="30"/>
  <c r="E102" i="30"/>
  <c r="C103" i="30"/>
  <c r="D103" i="30"/>
  <c r="E103" i="30"/>
  <c r="C104" i="30"/>
  <c r="D104" i="30"/>
  <c r="E104" i="30"/>
  <c r="C105" i="30"/>
  <c r="D105" i="30"/>
  <c r="E105" i="30"/>
  <c r="C106" i="30"/>
  <c r="D106" i="30"/>
  <c r="E106" i="30"/>
  <c r="C107" i="30"/>
  <c r="D107" i="30"/>
  <c r="E107" i="30"/>
  <c r="C85" i="30"/>
  <c r="D85" i="30"/>
  <c r="D130" i="30"/>
  <c r="E85" i="30"/>
  <c r="E92" i="30"/>
  <c r="C65" i="30"/>
  <c r="C92" i="30"/>
  <c r="C137" i="30"/>
  <c r="D65" i="30"/>
  <c r="E65" i="30"/>
  <c r="B40" i="30"/>
  <c r="B47" i="30"/>
  <c r="C40" i="30"/>
  <c r="C147" i="30"/>
  <c r="D40" i="30"/>
  <c r="D147" i="30"/>
  <c r="E40" i="30"/>
  <c r="B21" i="30"/>
  <c r="C21" i="30"/>
  <c r="D21" i="30"/>
  <c r="D146" i="30"/>
  <c r="D149" i="30"/>
  <c r="E21" i="30"/>
  <c r="E47" i="30"/>
  <c r="E137" i="30"/>
  <c r="B143" i="30"/>
  <c r="C143" i="30"/>
  <c r="D143" i="30"/>
  <c r="E143" i="30"/>
  <c r="B117" i="30"/>
  <c r="B135" i="30"/>
  <c r="C117" i="30"/>
  <c r="C135" i="30"/>
  <c r="D117" i="30"/>
  <c r="D135" i="30"/>
  <c r="E117" i="30"/>
  <c r="E135" i="30"/>
  <c r="B96" i="30"/>
  <c r="C96" i="30"/>
  <c r="D96" i="30"/>
  <c r="E96" i="30"/>
  <c r="B52" i="30"/>
  <c r="B72" i="30"/>
  <c r="B90" i="30"/>
  <c r="C52" i="30"/>
  <c r="C72" i="30"/>
  <c r="C90" i="30"/>
  <c r="D52" i="30"/>
  <c r="D72" i="30"/>
  <c r="D90" i="30"/>
  <c r="E52" i="30"/>
  <c r="E72" i="30"/>
  <c r="E90" i="30"/>
  <c r="C26" i="30"/>
  <c r="C44" i="30"/>
  <c r="C51" i="30"/>
  <c r="C71" i="30"/>
  <c r="C89" i="30"/>
  <c r="C95" i="30"/>
  <c r="C116" i="30"/>
  <c r="C134" i="30"/>
  <c r="C142" i="30"/>
  <c r="D26" i="30"/>
  <c r="D44" i="30"/>
  <c r="D51" i="30"/>
  <c r="D71" i="30"/>
  <c r="D89" i="30"/>
  <c r="D95" i="30"/>
  <c r="D116" i="30"/>
  <c r="D134" i="30"/>
  <c r="D142" i="30"/>
  <c r="E26" i="30"/>
  <c r="E44" i="30"/>
  <c r="E51" i="30"/>
  <c r="E71" i="30"/>
  <c r="E89" i="30"/>
  <c r="E95" i="30"/>
  <c r="E116" i="30"/>
  <c r="E134" i="30"/>
  <c r="E142" i="30"/>
  <c r="B26" i="30"/>
  <c r="B44" i="30"/>
  <c r="B51" i="30"/>
  <c r="B71" i="30"/>
  <c r="B89" i="30"/>
  <c r="B95" i="30"/>
  <c r="B116" i="30"/>
  <c r="B134" i="30"/>
  <c r="B142" i="30"/>
  <c r="B27" i="30"/>
  <c r="B45" i="30"/>
  <c r="C27" i="30"/>
  <c r="C45" i="30"/>
  <c r="D27" i="30"/>
  <c r="D45" i="30"/>
  <c r="E27" i="30"/>
  <c r="E45" i="30"/>
  <c r="F143" i="30"/>
  <c r="F128" i="30"/>
  <c r="F127" i="30"/>
  <c r="F126" i="30"/>
  <c r="F125" i="30"/>
  <c r="F124" i="30"/>
  <c r="F123" i="30"/>
  <c r="F122" i="30"/>
  <c r="F121" i="30"/>
  <c r="F120" i="30"/>
  <c r="F117" i="30"/>
  <c r="F135" i="30"/>
  <c r="F107" i="30"/>
  <c r="F106" i="30"/>
  <c r="F105" i="30"/>
  <c r="F104" i="30"/>
  <c r="F103" i="30"/>
  <c r="F102" i="30"/>
  <c r="F101" i="30"/>
  <c r="F100" i="30"/>
  <c r="F99" i="30"/>
  <c r="F96" i="30"/>
  <c r="F85" i="30"/>
  <c r="F65" i="30"/>
  <c r="F52" i="30"/>
  <c r="F72" i="30"/>
  <c r="F90" i="30"/>
  <c r="F40" i="30"/>
  <c r="F27" i="30"/>
  <c r="F45" i="30"/>
  <c r="F26" i="30"/>
  <c r="F44" i="30"/>
  <c r="F51" i="30"/>
  <c r="F71" i="30"/>
  <c r="F89" i="30"/>
  <c r="F95" i="30"/>
  <c r="F116" i="30"/>
  <c r="F134" i="30"/>
  <c r="F142" i="30"/>
  <c r="F21" i="30"/>
  <c r="V324" i="1"/>
  <c r="V337" i="1"/>
  <c r="U337" i="1"/>
  <c r="T337" i="1"/>
  <c r="S337" i="1"/>
  <c r="V325" i="1"/>
  <c r="U325" i="1"/>
  <c r="T325" i="1"/>
  <c r="S325" i="1"/>
  <c r="V317" i="1"/>
  <c r="U317" i="1"/>
  <c r="T317" i="1"/>
  <c r="S317" i="1"/>
  <c r="V305" i="1"/>
  <c r="U305" i="1"/>
  <c r="T305" i="1"/>
  <c r="S305" i="1"/>
  <c r="V284" i="1"/>
  <c r="U284" i="1"/>
  <c r="T284" i="1"/>
  <c r="S284" i="1"/>
  <c r="V265" i="1"/>
  <c r="U265" i="1"/>
  <c r="T265" i="1"/>
  <c r="S265" i="1"/>
  <c r="V243" i="1"/>
  <c r="U243" i="1"/>
  <c r="T243" i="1"/>
  <c r="S243" i="1"/>
  <c r="V223" i="1"/>
  <c r="U223" i="1"/>
  <c r="T223" i="1"/>
  <c r="S223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C188" i="1"/>
  <c r="D188" i="1"/>
  <c r="E188" i="1"/>
  <c r="F188" i="1"/>
  <c r="G188" i="1"/>
  <c r="B188" i="1"/>
  <c r="B27" i="1"/>
  <c r="B191" i="1"/>
  <c r="B63" i="1"/>
  <c r="C27" i="1"/>
  <c r="C191" i="1"/>
  <c r="U27" i="1"/>
  <c r="V27" i="1"/>
  <c r="V44" i="1"/>
  <c r="V192" i="1"/>
  <c r="V81" i="1"/>
  <c r="V355" i="1"/>
  <c r="V68" i="1"/>
  <c r="V88" i="1"/>
  <c r="V106" i="1"/>
  <c r="V101" i="1"/>
  <c r="V367" i="1"/>
  <c r="V136" i="1"/>
  <c r="V135" i="1"/>
  <c r="V134" i="1"/>
  <c r="V133" i="1"/>
  <c r="V132" i="1"/>
  <c r="V131" i="1"/>
  <c r="V130" i="1"/>
  <c r="V129" i="1"/>
  <c r="V128" i="1"/>
  <c r="V125" i="1"/>
  <c r="V157" i="1"/>
  <c r="V156" i="1"/>
  <c r="V155" i="1"/>
  <c r="V154" i="1"/>
  <c r="V153" i="1"/>
  <c r="V152" i="1"/>
  <c r="V151" i="1"/>
  <c r="V150" i="1"/>
  <c r="V149" i="1"/>
  <c r="V146" i="1"/>
  <c r="V166" i="1"/>
  <c r="V50" i="1"/>
  <c r="B44" i="1"/>
  <c r="B192" i="1"/>
  <c r="C44" i="1"/>
  <c r="C192" i="1"/>
  <c r="U81" i="1"/>
  <c r="U353" i="1"/>
  <c r="U101" i="1"/>
  <c r="U146" i="1"/>
  <c r="U149" i="1"/>
  <c r="U150" i="1"/>
  <c r="U151" i="1"/>
  <c r="U152" i="1"/>
  <c r="U153" i="1"/>
  <c r="U154" i="1"/>
  <c r="U155" i="1"/>
  <c r="U156" i="1"/>
  <c r="U157" i="1"/>
  <c r="U125" i="1"/>
  <c r="U128" i="1"/>
  <c r="U129" i="1"/>
  <c r="U130" i="1"/>
  <c r="U131" i="1"/>
  <c r="U132" i="1"/>
  <c r="U133" i="1"/>
  <c r="U134" i="1"/>
  <c r="U135" i="1"/>
  <c r="U136" i="1"/>
  <c r="U68" i="1"/>
  <c r="U44" i="1"/>
  <c r="U63" i="1"/>
  <c r="T157" i="1"/>
  <c r="T156" i="1"/>
  <c r="T155" i="1"/>
  <c r="T154" i="1"/>
  <c r="T153" i="1"/>
  <c r="T152" i="1"/>
  <c r="T151" i="1"/>
  <c r="T150" i="1"/>
  <c r="T149" i="1"/>
  <c r="T136" i="1"/>
  <c r="T135" i="1"/>
  <c r="T134" i="1"/>
  <c r="T133" i="1"/>
  <c r="T132" i="1"/>
  <c r="T131" i="1"/>
  <c r="T130" i="1"/>
  <c r="T129" i="1"/>
  <c r="T128" i="1"/>
  <c r="T81" i="1"/>
  <c r="T27" i="1"/>
  <c r="T44" i="1"/>
  <c r="T192" i="1"/>
  <c r="T101" i="1"/>
  <c r="T372" i="1"/>
  <c r="T146" i="1"/>
  <c r="T125" i="1"/>
  <c r="T68" i="1"/>
  <c r="S157" i="1"/>
  <c r="S156" i="1"/>
  <c r="S155" i="1"/>
  <c r="S154" i="1"/>
  <c r="S153" i="1"/>
  <c r="S152" i="1"/>
  <c r="S151" i="1"/>
  <c r="S150" i="1"/>
  <c r="S149" i="1"/>
  <c r="S136" i="1"/>
  <c r="S135" i="1"/>
  <c r="S134" i="1"/>
  <c r="S133" i="1"/>
  <c r="S132" i="1"/>
  <c r="S131" i="1"/>
  <c r="S130" i="1"/>
  <c r="S129" i="1"/>
  <c r="S44" i="1"/>
  <c r="S192" i="1"/>
  <c r="S27" i="1"/>
  <c r="S81" i="1"/>
  <c r="S352" i="1"/>
  <c r="S101" i="1"/>
  <c r="S210" i="1"/>
  <c r="S146" i="1"/>
  <c r="S125" i="1"/>
  <c r="S88" i="1"/>
  <c r="S68" i="1"/>
  <c r="F150" i="1"/>
  <c r="F151" i="1"/>
  <c r="F152" i="1"/>
  <c r="F153" i="1"/>
  <c r="F154" i="1"/>
  <c r="F155" i="1"/>
  <c r="F156" i="1"/>
  <c r="F157" i="1"/>
  <c r="F149" i="1"/>
  <c r="E150" i="1"/>
  <c r="E151" i="1"/>
  <c r="E152" i="1"/>
  <c r="E153" i="1"/>
  <c r="E154" i="1"/>
  <c r="E155" i="1"/>
  <c r="E156" i="1"/>
  <c r="E157" i="1"/>
  <c r="D149" i="1"/>
  <c r="E149" i="1"/>
  <c r="D150" i="1"/>
  <c r="D151" i="1"/>
  <c r="D152" i="1"/>
  <c r="D153" i="1"/>
  <c r="D154" i="1"/>
  <c r="D155" i="1"/>
  <c r="D156" i="1"/>
  <c r="D157" i="1"/>
  <c r="F129" i="1"/>
  <c r="F130" i="1"/>
  <c r="F131" i="1"/>
  <c r="F132" i="1"/>
  <c r="F133" i="1"/>
  <c r="F134" i="1"/>
  <c r="F135" i="1"/>
  <c r="F136" i="1"/>
  <c r="F128" i="1"/>
  <c r="E129" i="1"/>
  <c r="E130" i="1"/>
  <c r="E131" i="1"/>
  <c r="E132" i="1"/>
  <c r="E133" i="1"/>
  <c r="E134" i="1"/>
  <c r="E135" i="1"/>
  <c r="E136" i="1"/>
  <c r="E128" i="1"/>
  <c r="D129" i="1"/>
  <c r="D130" i="1"/>
  <c r="D131" i="1"/>
  <c r="D132" i="1"/>
  <c r="D133" i="1"/>
  <c r="D134" i="1"/>
  <c r="D135" i="1"/>
  <c r="D136" i="1"/>
  <c r="D128" i="1"/>
  <c r="E44" i="1"/>
  <c r="E159" i="1"/>
  <c r="F44" i="1"/>
  <c r="D44" i="1"/>
  <c r="E101" i="1"/>
  <c r="E373" i="1"/>
  <c r="F101" i="1"/>
  <c r="F369" i="1"/>
  <c r="D101" i="1"/>
  <c r="E81" i="1"/>
  <c r="F81" i="1"/>
  <c r="F352" i="1"/>
  <c r="D81" i="1"/>
  <c r="D209" i="1"/>
  <c r="E27" i="1"/>
  <c r="E191" i="1"/>
  <c r="F27" i="1"/>
  <c r="F191" i="1"/>
  <c r="D27" i="1"/>
  <c r="D191" i="1"/>
  <c r="R157" i="1"/>
  <c r="R156" i="1"/>
  <c r="R155" i="1"/>
  <c r="R154" i="1"/>
  <c r="R153" i="1"/>
  <c r="R152" i="1"/>
  <c r="R151" i="1"/>
  <c r="R150" i="1"/>
  <c r="R149" i="1"/>
  <c r="R136" i="1"/>
  <c r="R135" i="1"/>
  <c r="R134" i="1"/>
  <c r="R133" i="1"/>
  <c r="R132" i="1"/>
  <c r="R131" i="1"/>
  <c r="R130" i="1"/>
  <c r="R129" i="1"/>
  <c r="G27" i="1"/>
  <c r="G191" i="1"/>
  <c r="H27" i="1"/>
  <c r="H191" i="1"/>
  <c r="I27" i="1"/>
  <c r="J27" i="1"/>
  <c r="K27" i="1"/>
  <c r="L27" i="1"/>
  <c r="M27" i="1"/>
  <c r="M191" i="1"/>
  <c r="N27" i="1"/>
  <c r="N191" i="1"/>
  <c r="O27" i="1"/>
  <c r="P27" i="1"/>
  <c r="Q27" i="1"/>
  <c r="R27" i="1"/>
  <c r="R191" i="1"/>
  <c r="G44" i="1"/>
  <c r="G192" i="1"/>
  <c r="H44" i="1"/>
  <c r="I44" i="1"/>
  <c r="I192" i="1"/>
  <c r="J44" i="1"/>
  <c r="J192" i="1"/>
  <c r="K44" i="1"/>
  <c r="K192" i="1"/>
  <c r="L44" i="1"/>
  <c r="L192" i="1"/>
  <c r="M44" i="1"/>
  <c r="N44" i="1"/>
  <c r="O44" i="1"/>
  <c r="O192" i="1"/>
  <c r="P44" i="1"/>
  <c r="P192" i="1"/>
  <c r="Q44" i="1"/>
  <c r="R44" i="1"/>
  <c r="K68" i="1"/>
  <c r="L68" i="1"/>
  <c r="M68" i="1"/>
  <c r="N68" i="1"/>
  <c r="O68" i="1"/>
  <c r="P68" i="1"/>
  <c r="Q68" i="1"/>
  <c r="R68" i="1"/>
  <c r="G81" i="1"/>
  <c r="G354" i="1"/>
  <c r="H81" i="1"/>
  <c r="H354" i="1"/>
  <c r="I81" i="1"/>
  <c r="I352" i="1"/>
  <c r="J81" i="1"/>
  <c r="J353" i="1"/>
  <c r="K81" i="1"/>
  <c r="K355" i="1"/>
  <c r="L81" i="1"/>
  <c r="L356" i="1"/>
  <c r="M81" i="1"/>
  <c r="M138" i="1"/>
  <c r="N81" i="1"/>
  <c r="N348" i="1"/>
  <c r="O81" i="1"/>
  <c r="P81" i="1"/>
  <c r="P209" i="1"/>
  <c r="Q81" i="1"/>
  <c r="Q351" i="1"/>
  <c r="R81" i="1"/>
  <c r="R349" i="1"/>
  <c r="K88" i="1"/>
  <c r="L88" i="1"/>
  <c r="M88" i="1"/>
  <c r="N88" i="1"/>
  <c r="O88" i="1"/>
  <c r="P88" i="1"/>
  <c r="Q88" i="1"/>
  <c r="R88" i="1"/>
  <c r="G101" i="1"/>
  <c r="G374" i="1"/>
  <c r="H101" i="1"/>
  <c r="H367" i="1"/>
  <c r="I101" i="1"/>
  <c r="I373" i="1"/>
  <c r="J101" i="1"/>
  <c r="J374" i="1"/>
  <c r="K101" i="1"/>
  <c r="K367" i="1"/>
  <c r="L101" i="1"/>
  <c r="L372" i="1"/>
  <c r="M101" i="1"/>
  <c r="N101" i="1"/>
  <c r="N370" i="1"/>
  <c r="N371" i="1"/>
  <c r="O101" i="1"/>
  <c r="O367" i="1"/>
  <c r="O210" i="1"/>
  <c r="P101" i="1"/>
  <c r="P210" i="1"/>
  <c r="Q101" i="1"/>
  <c r="Q367" i="1"/>
  <c r="Q374" i="1"/>
  <c r="R101" i="1"/>
  <c r="R366" i="1"/>
  <c r="K125" i="1"/>
  <c r="L125" i="1"/>
  <c r="M125" i="1"/>
  <c r="N125" i="1"/>
  <c r="O125" i="1"/>
  <c r="P125" i="1"/>
  <c r="Q125" i="1"/>
  <c r="R125" i="1"/>
  <c r="N128" i="1"/>
  <c r="Q128" i="1"/>
  <c r="G129" i="1"/>
  <c r="Q129" i="1"/>
  <c r="Q130" i="1"/>
  <c r="Q131" i="1"/>
  <c r="Q132" i="1"/>
  <c r="H134" i="1"/>
  <c r="Q134" i="1"/>
  <c r="P135" i="1"/>
  <c r="Q135" i="1"/>
  <c r="P136" i="1"/>
  <c r="Q136" i="1"/>
  <c r="K146" i="1"/>
  <c r="L146" i="1"/>
  <c r="M146" i="1"/>
  <c r="N146" i="1"/>
  <c r="O146" i="1"/>
  <c r="P146" i="1"/>
  <c r="Q146" i="1"/>
  <c r="R146" i="1"/>
  <c r="G149" i="1"/>
  <c r="H149" i="1"/>
  <c r="I149" i="1"/>
  <c r="J149" i="1"/>
  <c r="K149" i="1"/>
  <c r="L149" i="1"/>
  <c r="M149" i="1"/>
  <c r="N149" i="1"/>
  <c r="O149" i="1"/>
  <c r="P149" i="1"/>
  <c r="Q149" i="1"/>
  <c r="G150" i="1"/>
  <c r="H150" i="1"/>
  <c r="I150" i="1"/>
  <c r="J150" i="1"/>
  <c r="K150" i="1"/>
  <c r="L150" i="1"/>
  <c r="M150" i="1"/>
  <c r="N150" i="1"/>
  <c r="O150" i="1"/>
  <c r="P150" i="1"/>
  <c r="Q150" i="1"/>
  <c r="G151" i="1"/>
  <c r="H151" i="1"/>
  <c r="I151" i="1"/>
  <c r="J151" i="1"/>
  <c r="K151" i="1"/>
  <c r="L151" i="1"/>
  <c r="M151" i="1"/>
  <c r="N151" i="1"/>
  <c r="O151" i="1"/>
  <c r="P151" i="1"/>
  <c r="Q151" i="1"/>
  <c r="G152" i="1"/>
  <c r="H152" i="1"/>
  <c r="I152" i="1"/>
  <c r="J152" i="1"/>
  <c r="K152" i="1"/>
  <c r="L152" i="1"/>
  <c r="M152" i="1"/>
  <c r="N152" i="1"/>
  <c r="O152" i="1"/>
  <c r="P152" i="1"/>
  <c r="Q152" i="1"/>
  <c r="G153" i="1"/>
  <c r="H153" i="1"/>
  <c r="I153" i="1"/>
  <c r="J153" i="1"/>
  <c r="K153" i="1"/>
  <c r="L153" i="1"/>
  <c r="M153" i="1"/>
  <c r="N153" i="1"/>
  <c r="O153" i="1"/>
  <c r="P153" i="1"/>
  <c r="Q153" i="1"/>
  <c r="G154" i="1"/>
  <c r="H154" i="1"/>
  <c r="I154" i="1"/>
  <c r="J154" i="1"/>
  <c r="K154" i="1"/>
  <c r="L154" i="1"/>
  <c r="M154" i="1"/>
  <c r="N154" i="1"/>
  <c r="O154" i="1"/>
  <c r="P154" i="1"/>
  <c r="Q154" i="1"/>
  <c r="G155" i="1"/>
  <c r="H155" i="1"/>
  <c r="I155" i="1"/>
  <c r="J155" i="1"/>
  <c r="K155" i="1"/>
  <c r="L155" i="1"/>
  <c r="M155" i="1"/>
  <c r="N155" i="1"/>
  <c r="O155" i="1"/>
  <c r="P155" i="1"/>
  <c r="Q155" i="1"/>
  <c r="G156" i="1"/>
  <c r="H156" i="1"/>
  <c r="I156" i="1"/>
  <c r="J156" i="1"/>
  <c r="K156" i="1"/>
  <c r="L156" i="1"/>
  <c r="M156" i="1"/>
  <c r="N156" i="1"/>
  <c r="O156" i="1"/>
  <c r="P156" i="1"/>
  <c r="Q156" i="1"/>
  <c r="G157" i="1"/>
  <c r="H157" i="1"/>
  <c r="I157" i="1"/>
  <c r="J157" i="1"/>
  <c r="K157" i="1"/>
  <c r="L157" i="1"/>
  <c r="M157" i="1"/>
  <c r="N157" i="1"/>
  <c r="O157" i="1"/>
  <c r="P157" i="1"/>
  <c r="Q157" i="1"/>
  <c r="K223" i="1"/>
  <c r="L223" i="1"/>
  <c r="M223" i="1"/>
  <c r="N223" i="1"/>
  <c r="O223" i="1"/>
  <c r="P223" i="1"/>
  <c r="Q223" i="1"/>
  <c r="R223" i="1"/>
  <c r="J235" i="1"/>
  <c r="K235" i="1"/>
  <c r="L235" i="1"/>
  <c r="K243" i="1"/>
  <c r="L243" i="1"/>
  <c r="M243" i="1"/>
  <c r="N243" i="1"/>
  <c r="O243" i="1"/>
  <c r="P243" i="1"/>
  <c r="Q243" i="1"/>
  <c r="R243" i="1"/>
  <c r="J255" i="1"/>
  <c r="K255" i="1"/>
  <c r="L255" i="1"/>
  <c r="L337" i="1"/>
  <c r="K265" i="1"/>
  <c r="L265" i="1"/>
  <c r="M265" i="1"/>
  <c r="N265" i="1"/>
  <c r="O265" i="1"/>
  <c r="P265" i="1"/>
  <c r="Q265" i="1"/>
  <c r="R265" i="1"/>
  <c r="J277" i="1"/>
  <c r="K277" i="1"/>
  <c r="L277" i="1"/>
  <c r="K284" i="1"/>
  <c r="L284" i="1"/>
  <c r="M284" i="1"/>
  <c r="N284" i="1"/>
  <c r="O284" i="1"/>
  <c r="P284" i="1"/>
  <c r="Q284" i="1"/>
  <c r="R284" i="1"/>
  <c r="J296" i="1"/>
  <c r="J337" i="1"/>
  <c r="K296" i="1"/>
  <c r="L296" i="1"/>
  <c r="K305" i="1"/>
  <c r="L305" i="1"/>
  <c r="M305" i="1"/>
  <c r="N305" i="1"/>
  <c r="O305" i="1"/>
  <c r="P305" i="1"/>
  <c r="Q305" i="1"/>
  <c r="R305" i="1"/>
  <c r="J308" i="1"/>
  <c r="K308" i="1"/>
  <c r="L308" i="1"/>
  <c r="J309" i="1"/>
  <c r="K309" i="1"/>
  <c r="L309" i="1"/>
  <c r="J311" i="1"/>
  <c r="K311" i="1"/>
  <c r="L311" i="1"/>
  <c r="J312" i="1"/>
  <c r="K312" i="1"/>
  <c r="L312" i="1"/>
  <c r="J313" i="1"/>
  <c r="K313" i="1"/>
  <c r="L313" i="1"/>
  <c r="J315" i="1"/>
  <c r="K315" i="1"/>
  <c r="L315" i="1"/>
  <c r="M317" i="1"/>
  <c r="N317" i="1"/>
  <c r="O317" i="1"/>
  <c r="P317" i="1"/>
  <c r="Q317" i="1"/>
  <c r="R317" i="1"/>
  <c r="K325" i="1"/>
  <c r="L325" i="1"/>
  <c r="M325" i="1"/>
  <c r="N325" i="1"/>
  <c r="O325" i="1"/>
  <c r="P325" i="1"/>
  <c r="Q325" i="1"/>
  <c r="R325" i="1"/>
  <c r="J328" i="1"/>
  <c r="K328" i="1"/>
  <c r="L328" i="1"/>
  <c r="J329" i="1"/>
  <c r="K329" i="1"/>
  <c r="L329" i="1"/>
  <c r="J331" i="1"/>
  <c r="K331" i="1"/>
  <c r="L331" i="1"/>
  <c r="J332" i="1"/>
  <c r="K332" i="1"/>
  <c r="L332" i="1"/>
  <c r="J333" i="1"/>
  <c r="K333" i="1"/>
  <c r="L333" i="1"/>
  <c r="J335" i="1"/>
  <c r="K335" i="1"/>
  <c r="L335" i="1"/>
  <c r="M337" i="1"/>
  <c r="N337" i="1"/>
  <c r="O337" i="1"/>
  <c r="P337" i="1"/>
  <c r="Q337" i="1"/>
  <c r="R337" i="1"/>
  <c r="H130" i="30"/>
  <c r="G146" i="30"/>
  <c r="J47" i="30"/>
  <c r="J147" i="30"/>
  <c r="H109" i="30"/>
  <c r="H92" i="30"/>
  <c r="H137" i="30"/>
  <c r="J130" i="30"/>
  <c r="H146" i="30"/>
  <c r="G109" i="30"/>
  <c r="I67" i="37"/>
  <c r="C146" i="30"/>
  <c r="C149" i="30"/>
  <c r="C152" i="30"/>
  <c r="C109" i="30"/>
  <c r="C47" i="30"/>
  <c r="C130" i="30"/>
  <c r="I130" i="30"/>
  <c r="F92" i="30"/>
  <c r="F72" i="37"/>
  <c r="F107" i="37"/>
  <c r="C126" i="37"/>
  <c r="C147" i="37"/>
  <c r="J147" i="37"/>
  <c r="G47" i="37"/>
  <c r="H163" i="37"/>
  <c r="D47" i="37"/>
  <c r="G72" i="37"/>
  <c r="G107" i="37"/>
  <c r="I72" i="37"/>
  <c r="I107" i="37"/>
  <c r="D113" i="37"/>
  <c r="G147" i="37"/>
  <c r="I109" i="37"/>
  <c r="B65" i="37"/>
  <c r="B67" i="37"/>
  <c r="B126" i="37"/>
  <c r="G126" i="37"/>
  <c r="H67" i="37"/>
  <c r="F164" i="37"/>
  <c r="F47" i="37"/>
  <c r="J47" i="37"/>
  <c r="J126" i="37"/>
  <c r="F147" i="37"/>
  <c r="F67" i="37"/>
  <c r="E67" i="37"/>
  <c r="D109" i="37"/>
  <c r="D154" i="37"/>
  <c r="D67" i="37"/>
  <c r="F154" i="37"/>
  <c r="C67" i="37"/>
  <c r="I126" i="37"/>
  <c r="I163" i="37"/>
  <c r="D109" i="30"/>
  <c r="D92" i="30"/>
  <c r="E146" i="30"/>
  <c r="B113" i="37"/>
  <c r="B72" i="37"/>
  <c r="B107" i="37"/>
  <c r="D47" i="30"/>
  <c r="D137" i="30"/>
  <c r="E109" i="30"/>
  <c r="I92" i="30"/>
  <c r="H172" i="37"/>
  <c r="I146" i="30"/>
  <c r="D126" i="37"/>
  <c r="E163" i="37"/>
  <c r="E166" i="37"/>
  <c r="E172" i="37"/>
  <c r="J166" i="37"/>
  <c r="J172" i="37"/>
  <c r="I147" i="37"/>
  <c r="I164" i="37"/>
  <c r="I47" i="37"/>
  <c r="I154" i="37"/>
  <c r="H88" i="37"/>
  <c r="B166" i="37"/>
  <c r="B169" i="37"/>
  <c r="G166" i="37"/>
  <c r="G172" i="37"/>
  <c r="G169" i="37"/>
  <c r="H72" i="37"/>
  <c r="H107" i="37"/>
  <c r="H113" i="37"/>
  <c r="E109" i="37"/>
  <c r="E147" i="37"/>
  <c r="D102" i="37"/>
  <c r="D104" i="37"/>
  <c r="D166" i="37"/>
  <c r="D172" i="37"/>
  <c r="F147" i="30"/>
  <c r="F130" i="30"/>
  <c r="I155" i="30"/>
  <c r="B109" i="37"/>
  <c r="B154" i="37"/>
  <c r="J109" i="37"/>
  <c r="J154" i="37"/>
  <c r="I166" i="37"/>
  <c r="I169" i="37"/>
  <c r="I152" i="30"/>
  <c r="J68" i="37"/>
  <c r="J88" i="37"/>
  <c r="AG370" i="1"/>
  <c r="W192" i="1"/>
  <c r="J173" i="1"/>
  <c r="AF370" i="1"/>
  <c r="AF210" i="1"/>
  <c r="AF356" i="1"/>
  <c r="I172" i="37"/>
  <c r="E147" i="30"/>
  <c r="E130" i="30"/>
  <c r="B172" i="37"/>
  <c r="C113" i="37"/>
  <c r="C72" i="37"/>
  <c r="C107" i="37"/>
  <c r="D155" i="30"/>
  <c r="D152" i="30"/>
  <c r="J169" i="37"/>
  <c r="F146" i="30"/>
  <c r="F47" i="30"/>
  <c r="F109" i="30"/>
  <c r="J149" i="30"/>
  <c r="J152" i="30"/>
  <c r="E47" i="37"/>
  <c r="E154" i="37"/>
  <c r="E126" i="37"/>
  <c r="E169" i="37"/>
  <c r="E149" i="30"/>
  <c r="E152" i="30"/>
  <c r="F137" i="30"/>
  <c r="F166" i="37"/>
  <c r="C155" i="30"/>
  <c r="G130" i="30"/>
  <c r="G92" i="30"/>
  <c r="G137" i="30"/>
  <c r="B147" i="37"/>
  <c r="H126" i="37"/>
  <c r="H109" i="37"/>
  <c r="H154" i="37"/>
  <c r="C163" i="37"/>
  <c r="C47" i="37"/>
  <c r="C154" i="37"/>
  <c r="D169" i="37"/>
  <c r="H149" i="30"/>
  <c r="H152" i="30"/>
  <c r="J92" i="30"/>
  <c r="J137" i="30"/>
  <c r="G109" i="37"/>
  <c r="G154" i="37"/>
  <c r="G147" i="30"/>
  <c r="G47" i="30"/>
  <c r="J113" i="37"/>
  <c r="J72" i="37"/>
  <c r="J107" i="37"/>
  <c r="C102" i="37"/>
  <c r="C104" i="37"/>
  <c r="J155" i="30"/>
  <c r="F149" i="30"/>
  <c r="F155" i="30"/>
  <c r="G149" i="30"/>
  <c r="G152" i="30"/>
  <c r="G155" i="30"/>
  <c r="F169" i="37"/>
  <c r="F172" i="37"/>
  <c r="H155" i="30"/>
  <c r="C166" i="37"/>
  <c r="C172" i="37"/>
  <c r="C169" i="37"/>
  <c r="E155" i="30"/>
  <c r="F152" i="30"/>
  <c r="AE191" i="1"/>
  <c r="U191" i="1"/>
  <c r="AG191" i="1"/>
  <c r="O350" i="1"/>
  <c r="F354" i="1"/>
  <c r="K354" i="1"/>
  <c r="AA374" i="1"/>
  <c r="AH350" i="1"/>
  <c r="AH349" i="1"/>
  <c r="AH373" i="1"/>
  <c r="AH159" i="1"/>
  <c r="G349" i="1"/>
  <c r="R368" i="1"/>
  <c r="K373" i="1"/>
  <c r="P367" i="1"/>
  <c r="P371" i="1"/>
  <c r="P370" i="1"/>
  <c r="P366" i="1"/>
  <c r="Q209" i="1"/>
  <c r="AB169" i="1"/>
  <c r="F174" i="1"/>
  <c r="Y353" i="1"/>
  <c r="Y349" i="1"/>
  <c r="Y351" i="1"/>
  <c r="Y350" i="1"/>
  <c r="Y356" i="1"/>
  <c r="Y348" i="1"/>
  <c r="P373" i="1"/>
  <c r="K353" i="1"/>
  <c r="T348" i="1"/>
  <c r="K350" i="1"/>
  <c r="K351" i="1"/>
  <c r="K348" i="1"/>
  <c r="K349" i="1"/>
  <c r="K209" i="1"/>
  <c r="K356" i="1"/>
  <c r="K352" i="1"/>
  <c r="AH177" i="1"/>
  <c r="P372" i="1"/>
  <c r="AG209" i="1"/>
  <c r="AF192" i="1"/>
  <c r="AE371" i="1"/>
  <c r="Y355" i="1"/>
  <c r="Y354" i="1"/>
  <c r="Z210" i="1"/>
  <c r="Y352" i="1"/>
  <c r="Y209" i="1"/>
  <c r="AB122" i="1"/>
  <c r="AA122" i="1"/>
  <c r="AJ356" i="1"/>
  <c r="AJ350" i="1"/>
  <c r="AI372" i="1"/>
  <c r="U352" i="1"/>
  <c r="H192" i="1"/>
  <c r="V352" i="1"/>
  <c r="O369" i="1"/>
  <c r="F366" i="1"/>
  <c r="F371" i="1"/>
  <c r="AG348" i="1"/>
  <c r="AG352" i="1"/>
  <c r="AJ352" i="1"/>
  <c r="AJ351" i="1"/>
  <c r="Q372" i="1"/>
  <c r="Y191" i="1"/>
  <c r="D349" i="1"/>
  <c r="AB63" i="1"/>
  <c r="AJ374" i="1"/>
  <c r="AJ366" i="1"/>
  <c r="D351" i="1"/>
  <c r="AI369" i="1"/>
  <c r="AJ210" i="1"/>
  <c r="AJ370" i="1"/>
  <c r="AJ373" i="1"/>
  <c r="P356" i="1"/>
  <c r="P353" i="1"/>
  <c r="W63" i="1"/>
  <c r="AF177" i="1"/>
  <c r="X209" i="1"/>
  <c r="AI171" i="1"/>
  <c r="V174" i="1"/>
  <c r="AC170" i="1"/>
  <c r="P355" i="1"/>
  <c r="AI355" i="1"/>
  <c r="L348" i="1"/>
  <c r="L349" i="1"/>
  <c r="Q353" i="1"/>
  <c r="Q352" i="1"/>
  <c r="Q354" i="1"/>
  <c r="D372" i="1"/>
  <c r="D369" i="1"/>
  <c r="Y192" i="1"/>
  <c r="Y175" i="1"/>
  <c r="T191" i="1"/>
  <c r="Q356" i="1"/>
  <c r="AK191" i="1"/>
  <c r="AK194" i="1"/>
  <c r="AK200" i="1"/>
  <c r="D352" i="1"/>
  <c r="R210" i="1"/>
  <c r="R212" i="1"/>
  <c r="J370" i="1"/>
  <c r="Q210" i="1"/>
  <c r="Q370" i="1"/>
  <c r="O209" i="1"/>
  <c r="G356" i="1"/>
  <c r="G353" i="1"/>
  <c r="AH169" i="1"/>
  <c r="J372" i="1"/>
  <c r="Q369" i="1"/>
  <c r="Q368" i="1"/>
  <c r="G351" i="1"/>
  <c r="G350" i="1"/>
  <c r="I367" i="1"/>
  <c r="O356" i="1"/>
  <c r="D354" i="1"/>
  <c r="R371" i="1"/>
  <c r="G348" i="1"/>
  <c r="H63" i="1"/>
  <c r="G355" i="1"/>
  <c r="R373" i="1"/>
  <c r="G352" i="1"/>
  <c r="J368" i="1"/>
  <c r="G209" i="1"/>
  <c r="AC369" i="1"/>
  <c r="AC210" i="1"/>
  <c r="AG159" i="1"/>
  <c r="AG366" i="1"/>
  <c r="H170" i="1"/>
  <c r="AC366" i="1"/>
  <c r="L373" i="1"/>
  <c r="L369" i="1"/>
  <c r="R350" i="1"/>
  <c r="X176" i="1"/>
  <c r="AG372" i="1"/>
  <c r="K337" i="1"/>
  <c r="M374" i="1"/>
  <c r="O119" i="1"/>
  <c r="T352" i="1"/>
  <c r="V371" i="1"/>
  <c r="M371" i="1"/>
  <c r="N192" i="1"/>
  <c r="AJ159" i="1"/>
  <c r="O348" i="1"/>
  <c r="O353" i="1"/>
  <c r="M366" i="1"/>
  <c r="O349" i="1"/>
  <c r="T349" i="1"/>
  <c r="F173" i="1"/>
  <c r="AF355" i="1"/>
  <c r="O355" i="1"/>
  <c r="M373" i="1"/>
  <c r="W354" i="1"/>
  <c r="Y367" i="1"/>
  <c r="E210" i="1"/>
  <c r="E368" i="1"/>
  <c r="I370" i="1"/>
  <c r="Y210" i="1"/>
  <c r="Y212" i="1"/>
  <c r="Y215" i="1"/>
  <c r="Y369" i="1"/>
  <c r="I371" i="1"/>
  <c r="Y371" i="1"/>
  <c r="AG170" i="1"/>
  <c r="Y368" i="1"/>
  <c r="I372" i="1"/>
  <c r="Y159" i="1"/>
  <c r="P63" i="1"/>
  <c r="AC30" i="1"/>
  <c r="AB30" i="1"/>
  <c r="AA30" i="1"/>
  <c r="AC355" i="1"/>
  <c r="X192" i="1"/>
  <c r="I366" i="1"/>
  <c r="Y374" i="1"/>
  <c r="AC175" i="1"/>
  <c r="I368" i="1"/>
  <c r="D177" i="1"/>
  <c r="AK169" i="1"/>
  <c r="Y370" i="1"/>
  <c r="Y119" i="1"/>
  <c r="Y384" i="1"/>
  <c r="I374" i="1"/>
  <c r="I210" i="1"/>
  <c r="E367" i="1"/>
  <c r="E369" i="1"/>
  <c r="I369" i="1"/>
  <c r="L170" i="1"/>
  <c r="J169" i="1"/>
  <c r="AI170" i="1"/>
  <c r="K171" i="1"/>
  <c r="I170" i="1"/>
  <c r="AA192" i="1"/>
  <c r="L63" i="1"/>
  <c r="L191" i="1"/>
  <c r="X353" i="1"/>
  <c r="X348" i="1"/>
  <c r="X350" i="1"/>
  <c r="X356" i="1"/>
  <c r="W169" i="1"/>
  <c r="AB374" i="1"/>
  <c r="AB366" i="1"/>
  <c r="AC176" i="1"/>
  <c r="AE169" i="1"/>
  <c r="S370" i="1"/>
  <c r="V191" i="1"/>
  <c r="V63" i="1"/>
  <c r="AJ119" i="1"/>
  <c r="R353" i="1"/>
  <c r="R209" i="1"/>
  <c r="R351" i="1"/>
  <c r="R354" i="1"/>
  <c r="R138" i="1"/>
  <c r="O368" i="1"/>
  <c r="O373" i="1"/>
  <c r="O370" i="1"/>
  <c r="O372" i="1"/>
  <c r="O374" i="1"/>
  <c r="O366" i="1"/>
  <c r="O371" i="1"/>
  <c r="S349" i="1"/>
  <c r="S209" i="1"/>
  <c r="S348" i="1"/>
  <c r="S356" i="1"/>
  <c r="S138" i="1"/>
  <c r="N372" i="1"/>
  <c r="N159" i="1"/>
  <c r="W191" i="1"/>
  <c r="D192" i="1"/>
  <c r="M173" i="1"/>
  <c r="I169" i="1"/>
  <c r="AH370" i="1"/>
  <c r="AH369" i="1"/>
  <c r="AH374" i="1"/>
  <c r="AH368" i="1"/>
  <c r="AH366" i="1"/>
  <c r="AH210" i="1"/>
  <c r="AL103" i="1"/>
  <c r="AH372" i="1"/>
  <c r="AH371" i="1"/>
  <c r="D138" i="1"/>
  <c r="D350" i="1"/>
  <c r="D355" i="1"/>
  <c r="D356" i="1"/>
  <c r="D348" i="1"/>
  <c r="D353" i="1"/>
  <c r="D119" i="1"/>
  <c r="F192" i="1"/>
  <c r="AB354" i="1"/>
  <c r="AB349" i="1"/>
  <c r="AB351" i="1"/>
  <c r="AB352" i="1"/>
  <c r="AB353" i="1"/>
  <c r="AB356" i="1"/>
  <c r="AC191" i="1"/>
  <c r="AC138" i="1"/>
  <c r="AC63" i="1"/>
  <c r="AC172" i="1"/>
  <c r="AG192" i="1"/>
  <c r="AG63" i="1"/>
  <c r="M369" i="1"/>
  <c r="M372" i="1"/>
  <c r="O385" i="1"/>
  <c r="D386" i="1"/>
  <c r="D387" i="1"/>
  <c r="D391" i="1"/>
  <c r="D383" i="1"/>
  <c r="D390" i="1"/>
  <c r="AK370" i="1"/>
  <c r="AK371" i="1"/>
  <c r="AK372" i="1"/>
  <c r="S212" i="1"/>
  <c r="S218" i="1"/>
  <c r="E63" i="1"/>
  <c r="AI348" i="1"/>
  <c r="F209" i="1"/>
  <c r="F212" i="1"/>
  <c r="F218" i="1"/>
  <c r="M169" i="1"/>
  <c r="AF174" i="1"/>
  <c r="AI209" i="1"/>
  <c r="N374" i="1"/>
  <c r="S355" i="1"/>
  <c r="AB369" i="1"/>
  <c r="X354" i="1"/>
  <c r="X358" i="1"/>
  <c r="Y373" i="1"/>
  <c r="Y372" i="1"/>
  <c r="Y376" i="1"/>
  <c r="V210" i="1"/>
  <c r="T63" i="1"/>
  <c r="Q119" i="1"/>
  <c r="Q387" i="1"/>
  <c r="Y63" i="1"/>
  <c r="Q349" i="1"/>
  <c r="L355" i="1"/>
  <c r="AI352" i="1"/>
  <c r="AI349" i="1"/>
  <c r="Q366" i="1"/>
  <c r="AJ372" i="1"/>
  <c r="U348" i="1"/>
  <c r="K366" i="1"/>
  <c r="AA349" i="1"/>
  <c r="C212" i="1"/>
  <c r="C215" i="1"/>
  <c r="AA174" i="1"/>
  <c r="S174" i="1"/>
  <c r="K174" i="1"/>
  <c r="Q171" i="1"/>
  <c r="I171" i="1"/>
  <c r="T169" i="1"/>
  <c r="L169" i="1"/>
  <c r="D169" i="1"/>
  <c r="Y170" i="1"/>
  <c r="Q170" i="1"/>
  <c r="AC171" i="1"/>
  <c r="AC177" i="1"/>
  <c r="AC169" i="1"/>
  <c r="AE174" i="1"/>
  <c r="AF173" i="1"/>
  <c r="AE159" i="1"/>
  <c r="AI177" i="1"/>
  <c r="AI169" i="1"/>
  <c r="Z177" i="1"/>
  <c r="V175" i="1"/>
  <c r="AD169" i="1"/>
  <c r="AI176" i="1"/>
  <c r="Q388" i="1"/>
  <c r="AI175" i="1"/>
  <c r="D358" i="1"/>
  <c r="N367" i="1"/>
  <c r="AB367" i="1"/>
  <c r="AD374" i="1"/>
  <c r="S119" i="1"/>
  <c r="S351" i="1"/>
  <c r="S358" i="1"/>
  <c r="O159" i="1"/>
  <c r="S367" i="1"/>
  <c r="AB210" i="1"/>
  <c r="X352" i="1"/>
  <c r="M352" i="1"/>
  <c r="I159" i="1"/>
  <c r="G371" i="1"/>
  <c r="AF354" i="1"/>
  <c r="F353" i="1"/>
  <c r="Q373" i="1"/>
  <c r="AH63" i="1"/>
  <c r="L350" i="1"/>
  <c r="Q348" i="1"/>
  <c r="L138" i="1"/>
  <c r="P352" i="1"/>
  <c r="P348" i="1"/>
  <c r="AI351" i="1"/>
  <c r="AI368" i="1"/>
  <c r="AJ369" i="1"/>
  <c r="U350" i="1"/>
  <c r="H369" i="1"/>
  <c r="K370" i="1"/>
  <c r="AA356" i="1"/>
  <c r="AA370" i="1"/>
  <c r="AA119" i="1"/>
  <c r="I63" i="1"/>
  <c r="AB171" i="1"/>
  <c r="Q389" i="1"/>
  <c r="U171" i="1"/>
  <c r="H177" i="1"/>
  <c r="J176" i="1"/>
  <c r="AD173" i="1"/>
  <c r="AE173" i="1"/>
  <c r="AE171" i="1"/>
  <c r="AH376" i="1"/>
  <c r="AD366" i="1"/>
  <c r="AI356" i="1"/>
  <c r="L352" i="1"/>
  <c r="AI354" i="1"/>
  <c r="AG194" i="1"/>
  <c r="AG197" i="1"/>
  <c r="E194" i="1"/>
  <c r="E197" i="1"/>
  <c r="D388" i="1"/>
  <c r="S353" i="1"/>
  <c r="S350" i="1"/>
  <c r="X355" i="1"/>
  <c r="M356" i="1"/>
  <c r="E366" i="1"/>
  <c r="E370" i="1"/>
  <c r="E374" i="1"/>
  <c r="E376" i="1"/>
  <c r="N373" i="1"/>
  <c r="AF138" i="1"/>
  <c r="AD367" i="1"/>
  <c r="F355" i="1"/>
  <c r="Q350" i="1"/>
  <c r="L351" i="1"/>
  <c r="L354" i="1"/>
  <c r="L209" i="1"/>
  <c r="X349" i="1"/>
  <c r="AI353" i="1"/>
  <c r="Y173" i="1"/>
  <c r="AI373" i="1"/>
  <c r="U209" i="1"/>
  <c r="AJ367" i="1"/>
  <c r="K119" i="1"/>
  <c r="K385" i="1"/>
  <c r="AA354" i="1"/>
  <c r="E371" i="1"/>
  <c r="AA351" i="1"/>
  <c r="F348" i="1"/>
  <c r="L194" i="1"/>
  <c r="L197" i="1"/>
  <c r="AB170" i="1"/>
  <c r="E177" i="1"/>
  <c r="K390" i="1"/>
  <c r="D176" i="1"/>
  <c r="I175" i="1"/>
  <c r="W174" i="1"/>
  <c r="G174" i="1"/>
  <c r="M171" i="1"/>
  <c r="Y172" i="1"/>
  <c r="U170" i="1"/>
  <c r="M170" i="1"/>
  <c r="AC173" i="1"/>
  <c r="AD172" i="1"/>
  <c r="Y385" i="1"/>
  <c r="Q173" i="1"/>
  <c r="L353" i="1"/>
  <c r="D385" i="1"/>
  <c r="F63" i="1"/>
  <c r="G138" i="1"/>
  <c r="Q355" i="1"/>
  <c r="P351" i="1"/>
  <c r="G63" i="1"/>
  <c r="N63" i="1"/>
  <c r="S354" i="1"/>
  <c r="T370" i="1"/>
  <c r="E372" i="1"/>
  <c r="T367" i="1"/>
  <c r="AF352" i="1"/>
  <c r="V369" i="1"/>
  <c r="Q371" i="1"/>
  <c r="F138" i="1"/>
  <c r="P350" i="1"/>
  <c r="P349" i="1"/>
  <c r="P354" i="1"/>
  <c r="AD369" i="1"/>
  <c r="H368" i="1"/>
  <c r="E192" i="1"/>
  <c r="Q390" i="1"/>
  <c r="H175" i="1"/>
  <c r="O172" i="1"/>
  <c r="P176" i="1"/>
  <c r="H176" i="1"/>
  <c r="X172" i="1"/>
  <c r="P172" i="1"/>
  <c r="Z171" i="1"/>
  <c r="R171" i="1"/>
  <c r="J171" i="1"/>
  <c r="V169" i="1"/>
  <c r="N169" i="1"/>
  <c r="AE194" i="1"/>
  <c r="AE200" i="1"/>
  <c r="W210" i="1"/>
  <c r="W369" i="1"/>
  <c r="W368" i="1"/>
  <c r="W373" i="1"/>
  <c r="W159" i="1"/>
  <c r="W371" i="1"/>
  <c r="W372" i="1"/>
  <c r="W366" i="1"/>
  <c r="AE192" i="1"/>
  <c r="AE63" i="1"/>
  <c r="H353" i="1"/>
  <c r="W370" i="1"/>
  <c r="N369" i="1"/>
  <c r="N368" i="1"/>
  <c r="N366" i="1"/>
  <c r="N376" i="1"/>
  <c r="N210" i="1"/>
  <c r="G367" i="1"/>
  <c r="G372" i="1"/>
  <c r="G369" i="1"/>
  <c r="G368" i="1"/>
  <c r="G119" i="1"/>
  <c r="G386" i="1"/>
  <c r="N194" i="1"/>
  <c r="N197" i="1"/>
  <c r="T350" i="1"/>
  <c r="T353" i="1"/>
  <c r="T351" i="1"/>
  <c r="T209" i="1"/>
  <c r="T138" i="1"/>
  <c r="T354" i="1"/>
  <c r="T355" i="1"/>
  <c r="Y169" i="1"/>
  <c r="Y383" i="1"/>
  <c r="K177" i="1"/>
  <c r="Q176" i="1"/>
  <c r="K176" i="1"/>
  <c r="AJ355" i="1"/>
  <c r="AJ354" i="1"/>
  <c r="AJ348" i="1"/>
  <c r="AJ138" i="1"/>
  <c r="AJ209" i="1"/>
  <c r="AJ212" i="1"/>
  <c r="AJ215" i="1"/>
  <c r="AJ353" i="1"/>
  <c r="AJ349" i="1"/>
  <c r="Q191" i="1"/>
  <c r="Q138" i="1"/>
  <c r="Q63" i="1"/>
  <c r="Q180" i="1"/>
  <c r="W350" i="1"/>
  <c r="W349" i="1"/>
  <c r="W353" i="1"/>
  <c r="W356" i="1"/>
  <c r="W351" i="1"/>
  <c r="W358" i="1"/>
  <c r="H372" i="1"/>
  <c r="H210" i="1"/>
  <c r="H370" i="1"/>
  <c r="H374" i="1"/>
  <c r="H371" i="1"/>
  <c r="H366" i="1"/>
  <c r="H159" i="1"/>
  <c r="B212" i="1"/>
  <c r="B215" i="1"/>
  <c r="X372" i="1"/>
  <c r="X368" i="1"/>
  <c r="X119" i="1"/>
  <c r="X384" i="1"/>
  <c r="X210" i="1"/>
  <c r="X366" i="1"/>
  <c r="X367" i="1"/>
  <c r="X373" i="1"/>
  <c r="K175" i="1"/>
  <c r="H209" i="1"/>
  <c r="X371" i="1"/>
  <c r="G358" i="1"/>
  <c r="J317" i="1"/>
  <c r="R369" i="1"/>
  <c r="R367" i="1"/>
  <c r="R374" i="1"/>
  <c r="R370" i="1"/>
  <c r="M370" i="1"/>
  <c r="M367" i="1"/>
  <c r="M368" i="1"/>
  <c r="M210" i="1"/>
  <c r="M212" i="1"/>
  <c r="M218" i="1"/>
  <c r="Q192" i="1"/>
  <c r="Q159" i="1"/>
  <c r="Q172" i="1"/>
  <c r="E170" i="1"/>
  <c r="Q169" i="1"/>
  <c r="Q383" i="1"/>
  <c r="X177" i="1"/>
  <c r="AD192" i="1"/>
  <c r="AD63" i="1"/>
  <c r="AI138" i="1"/>
  <c r="AI191" i="1"/>
  <c r="N354" i="1"/>
  <c r="N119" i="1"/>
  <c r="N356" i="1"/>
  <c r="N353" i="1"/>
  <c r="AE374" i="1"/>
  <c r="AE370" i="1"/>
  <c r="AE366" i="1"/>
  <c r="AE210" i="1"/>
  <c r="AE369" i="1"/>
  <c r="AE368" i="1"/>
  <c r="AE367" i="1"/>
  <c r="AE372" i="1"/>
  <c r="W352" i="1"/>
  <c r="M349" i="1"/>
  <c r="M353" i="1"/>
  <c r="M119" i="1"/>
  <c r="M209" i="1"/>
  <c r="M350" i="1"/>
  <c r="M354" i="1"/>
  <c r="M351" i="1"/>
  <c r="M355" i="1"/>
  <c r="V354" i="1"/>
  <c r="V119" i="1"/>
  <c r="V351" i="1"/>
  <c r="V356" i="1"/>
  <c r="V348" i="1"/>
  <c r="V349" i="1"/>
  <c r="V138" i="1"/>
  <c r="V350" i="1"/>
  <c r="S388" i="1"/>
  <c r="D194" i="1"/>
  <c r="D197" i="1"/>
  <c r="O387" i="1"/>
  <c r="Y180" i="1"/>
  <c r="Y386" i="1"/>
  <c r="H355" i="1"/>
  <c r="X369" i="1"/>
  <c r="E352" i="1"/>
  <c r="E119" i="1"/>
  <c r="E384" i="1"/>
  <c r="E351" i="1"/>
  <c r="E138" i="1"/>
  <c r="E353" i="1"/>
  <c r="E349" i="1"/>
  <c r="U371" i="1"/>
  <c r="U372" i="1"/>
  <c r="U374" i="1"/>
  <c r="Z366" i="1"/>
  <c r="Z371" i="1"/>
  <c r="Z367" i="1"/>
  <c r="Z368" i="1"/>
  <c r="Z372" i="1"/>
  <c r="Z370" i="1"/>
  <c r="Z374" i="1"/>
  <c r="Z373" i="1"/>
  <c r="AA138" i="1"/>
  <c r="AA350" i="1"/>
  <c r="AA348" i="1"/>
  <c r="AA170" i="1"/>
  <c r="G169" i="1"/>
  <c r="AC354" i="1"/>
  <c r="AC351" i="1"/>
  <c r="AC352" i="1"/>
  <c r="AC349" i="1"/>
  <c r="AG371" i="1"/>
  <c r="AG369" i="1"/>
  <c r="AG368" i="1"/>
  <c r="AG210" i="1"/>
  <c r="AG212" i="1"/>
  <c r="AG218" i="1"/>
  <c r="AG374" i="1"/>
  <c r="AG373" i="1"/>
  <c r="AG367" i="1"/>
  <c r="H119" i="1"/>
  <c r="H348" i="1"/>
  <c r="H349" i="1"/>
  <c r="H351" i="1"/>
  <c r="H352" i="1"/>
  <c r="H350" i="1"/>
  <c r="X63" i="1"/>
  <c r="X180" i="1"/>
  <c r="X138" i="1"/>
  <c r="P138" i="1"/>
  <c r="P191" i="1"/>
  <c r="P194" i="1"/>
  <c r="P200" i="1"/>
  <c r="O191" i="1"/>
  <c r="O138" i="1"/>
  <c r="O63" i="1"/>
  <c r="O180" i="1"/>
  <c r="AK348" i="1"/>
  <c r="H387" i="1"/>
  <c r="W367" i="1"/>
  <c r="W374" i="1"/>
  <c r="H138" i="1"/>
  <c r="X374" i="1"/>
  <c r="V353" i="1"/>
  <c r="I353" i="1"/>
  <c r="I356" i="1"/>
  <c r="I138" i="1"/>
  <c r="D374" i="1"/>
  <c r="D368" i="1"/>
  <c r="D210" i="1"/>
  <c r="D212" i="1"/>
  <c r="D371" i="1"/>
  <c r="D373" i="1"/>
  <c r="D370" i="1"/>
  <c r="D159" i="1"/>
  <c r="D367" i="1"/>
  <c r="AA373" i="1"/>
  <c r="AA368" i="1"/>
  <c r="AA369" i="1"/>
  <c r="AA210" i="1"/>
  <c r="AA372" i="1"/>
  <c r="AA367" i="1"/>
  <c r="AA366" i="1"/>
  <c r="AB192" i="1"/>
  <c r="AB194" i="1"/>
  <c r="AB197" i="1"/>
  <c r="AB159" i="1"/>
  <c r="D170" i="1"/>
  <c r="AC374" i="1"/>
  <c r="AC370" i="1"/>
  <c r="AC373" i="1"/>
  <c r="AC372" i="1"/>
  <c r="AC367" i="1"/>
  <c r="AC368" i="1"/>
  <c r="H194" i="1"/>
  <c r="H200" i="1"/>
  <c r="T194" i="1"/>
  <c r="T197" i="1"/>
  <c r="L200" i="1"/>
  <c r="O386" i="1"/>
  <c r="W138" i="1"/>
  <c r="D63" i="1"/>
  <c r="D180" i="1"/>
  <c r="M348" i="1"/>
  <c r="AA176" i="1"/>
  <c r="T356" i="1"/>
  <c r="W348" i="1"/>
  <c r="W119" i="1"/>
  <c r="W383" i="1"/>
  <c r="AC371" i="1"/>
  <c r="AA389" i="1"/>
  <c r="R372" i="1"/>
  <c r="D366" i="1"/>
  <c r="Q358" i="1"/>
  <c r="H373" i="1"/>
  <c r="V209" i="1"/>
  <c r="AE373" i="1"/>
  <c r="H356" i="1"/>
  <c r="J191" i="1"/>
  <c r="J63" i="1"/>
  <c r="F194" i="1"/>
  <c r="F374" i="1"/>
  <c r="F373" i="1"/>
  <c r="F372" i="1"/>
  <c r="F368" i="1"/>
  <c r="F370" i="1"/>
  <c r="F210" i="1"/>
  <c r="F367" i="1"/>
  <c r="F119" i="1"/>
  <c r="S374" i="1"/>
  <c r="S366" i="1"/>
  <c r="S368" i="1"/>
  <c r="S373" i="1"/>
  <c r="S369" i="1"/>
  <c r="S372" i="1"/>
  <c r="S371" i="1"/>
  <c r="S159" i="1"/>
  <c r="X191" i="1"/>
  <c r="X194" i="1"/>
  <c r="Z159" i="1"/>
  <c r="Z192" i="1"/>
  <c r="O177" i="1"/>
  <c r="P173" i="1"/>
  <c r="S171" i="1"/>
  <c r="O376" i="1"/>
  <c r="I376" i="1"/>
  <c r="K358" i="1"/>
  <c r="Y358" i="1"/>
  <c r="U64" i="1"/>
  <c r="Y174" i="1"/>
  <c r="W391" i="1"/>
  <c r="J175" i="1"/>
  <c r="Q384" i="1"/>
  <c r="S170" i="1"/>
  <c r="U169" i="1"/>
  <c r="AF171" i="1"/>
  <c r="AH171" i="1"/>
  <c r="AK171" i="1"/>
  <c r="Z119" i="1"/>
  <c r="Z384" i="1"/>
  <c r="V177" i="1"/>
  <c r="H174" i="1"/>
  <c r="R172" i="1"/>
  <c r="L177" i="1"/>
  <c r="V176" i="1"/>
  <c r="N176" i="1"/>
  <c r="Z174" i="1"/>
  <c r="R174" i="1"/>
  <c r="T173" i="1"/>
  <c r="L173" i="1"/>
  <c r="D173" i="1"/>
  <c r="V172" i="1"/>
  <c r="F172" i="1"/>
  <c r="P171" i="1"/>
  <c r="J170" i="1"/>
  <c r="AD174" i="1"/>
  <c r="AF119" i="1"/>
  <c r="AF176" i="1"/>
  <c r="F159" i="1"/>
  <c r="AA175" i="1"/>
  <c r="AA171" i="1"/>
  <c r="H385" i="1"/>
  <c r="G175" i="1"/>
  <c r="K173" i="1"/>
  <c r="U172" i="1"/>
  <c r="M172" i="1"/>
  <c r="AD177" i="1"/>
  <c r="AJ177" i="1"/>
  <c r="AJ169" i="1"/>
  <c r="P358" i="1"/>
  <c r="L317" i="1"/>
  <c r="X159" i="1"/>
  <c r="AL30" i="1"/>
  <c r="Z175" i="1"/>
  <c r="N177" i="1"/>
  <c r="U174" i="1"/>
  <c r="J172" i="1"/>
  <c r="N170" i="1"/>
  <c r="R177" i="1"/>
  <c r="Z173" i="1"/>
  <c r="T172" i="1"/>
  <c r="V171" i="1"/>
  <c r="AG173" i="1"/>
  <c r="AE172" i="1"/>
  <c r="AJ176" i="1"/>
  <c r="X212" i="1"/>
  <c r="Z169" i="1"/>
  <c r="F177" i="1"/>
  <c r="T175" i="1"/>
  <c r="M174" i="1"/>
  <c r="E174" i="1"/>
  <c r="I172" i="1"/>
  <c r="T170" i="1"/>
  <c r="F170" i="1"/>
  <c r="R169" i="1"/>
  <c r="AB176" i="1"/>
  <c r="Y177" i="1"/>
  <c r="I177" i="1"/>
  <c r="AF175" i="1"/>
  <c r="AJ175" i="1"/>
  <c r="AL29" i="1"/>
  <c r="R215" i="1"/>
  <c r="R218" i="1"/>
  <c r="Z389" i="1"/>
  <c r="G120" i="1"/>
  <c r="AJ387" i="1"/>
  <c r="W194" i="1"/>
  <c r="W197" i="1"/>
  <c r="AF197" i="1"/>
  <c r="AJ384" i="1"/>
  <c r="G172" i="1"/>
  <c r="V385" i="1"/>
  <c r="V388" i="1"/>
  <c r="V387" i="1"/>
  <c r="V180" i="1"/>
  <c r="V389" i="1"/>
  <c r="AD355" i="1"/>
  <c r="I174" i="1"/>
  <c r="AD171" i="1"/>
  <c r="N384" i="1"/>
  <c r="AJ391" i="1"/>
  <c r="D389" i="1"/>
  <c r="D120" i="1"/>
  <c r="D384" i="1"/>
  <c r="S215" i="1"/>
  <c r="AE348" i="1"/>
  <c r="Q212" i="1"/>
  <c r="Q215" i="1"/>
  <c r="Y194" i="1"/>
  <c r="Y200" i="1"/>
  <c r="B194" i="1"/>
  <c r="B200" i="1"/>
  <c r="O388" i="1"/>
  <c r="O174" i="1"/>
  <c r="J351" i="1"/>
  <c r="J138" i="1"/>
  <c r="J209" i="1"/>
  <c r="J352" i="1"/>
  <c r="J119" i="1"/>
  <c r="J348" i="1"/>
  <c r="J356" i="1"/>
  <c r="J349" i="1"/>
  <c r="J355" i="1"/>
  <c r="G391" i="1"/>
  <c r="C194" i="1"/>
  <c r="C200" i="1"/>
  <c r="AD352" i="1"/>
  <c r="AD356" i="1"/>
  <c r="AD348" i="1"/>
  <c r="AD351" i="1"/>
  <c r="AD354" i="1"/>
  <c r="AD349" i="1"/>
  <c r="AD138" i="1"/>
  <c r="AD353" i="1"/>
  <c r="AD350" i="1"/>
  <c r="AD119" i="1"/>
  <c r="AD385" i="1"/>
  <c r="F200" i="1"/>
  <c r="M386" i="1"/>
  <c r="M120" i="1"/>
  <c r="M389" i="1"/>
  <c r="M391" i="1"/>
  <c r="G180" i="1"/>
  <c r="G387" i="1"/>
  <c r="J350" i="1"/>
  <c r="G390" i="1"/>
  <c r="G176" i="1"/>
  <c r="O389" i="1"/>
  <c r="Y176" i="1"/>
  <c r="Y390" i="1"/>
  <c r="AE350" i="1"/>
  <c r="AE356" i="1"/>
  <c r="AE354" i="1"/>
  <c r="AE138" i="1"/>
  <c r="AE353" i="1"/>
  <c r="AE349" i="1"/>
  <c r="AE119" i="1"/>
  <c r="AE355" i="1"/>
  <c r="AK197" i="1"/>
  <c r="K191" i="1"/>
  <c r="K63" i="1"/>
  <c r="Z350" i="1"/>
  <c r="Z356" i="1"/>
  <c r="Z351" i="1"/>
  <c r="Z349" i="1"/>
  <c r="Z353" i="1"/>
  <c r="Z355" i="1"/>
  <c r="Z352" i="1"/>
  <c r="Z209" i="1"/>
  <c r="Z138" i="1"/>
  <c r="Z354" i="1"/>
  <c r="Z348" i="1"/>
  <c r="Y218" i="1"/>
  <c r="F197" i="1"/>
  <c r="V194" i="1"/>
  <c r="V200" i="1"/>
  <c r="S385" i="1"/>
  <c r="E200" i="1"/>
  <c r="P197" i="1"/>
  <c r="AE209" i="1"/>
  <c r="M192" i="1"/>
  <c r="M63" i="1"/>
  <c r="M180" i="1"/>
  <c r="M159" i="1"/>
  <c r="G194" i="1"/>
  <c r="G197" i="1"/>
  <c r="S191" i="1"/>
  <c r="S63" i="1"/>
  <c r="S180" i="1"/>
  <c r="U192" i="1"/>
  <c r="AA172" i="1"/>
  <c r="N388" i="1"/>
  <c r="AJ388" i="1"/>
  <c r="AJ385" i="1"/>
  <c r="AJ390" i="1"/>
  <c r="AJ389" i="1"/>
  <c r="AJ383" i="1"/>
  <c r="AJ386" i="1"/>
  <c r="AB172" i="1"/>
  <c r="N172" i="1"/>
  <c r="X386" i="1"/>
  <c r="AI358" i="1"/>
  <c r="N387" i="1"/>
  <c r="N180" i="1"/>
  <c r="AE352" i="1"/>
  <c r="J354" i="1"/>
  <c r="K138" i="1"/>
  <c r="O390" i="1"/>
  <c r="O384" i="1"/>
  <c r="O383" i="1"/>
  <c r="O391" i="1"/>
  <c r="P212" i="1"/>
  <c r="P215" i="1"/>
  <c r="P218" i="1"/>
  <c r="R159" i="1"/>
  <c r="R192" i="1"/>
  <c r="R194" i="1"/>
  <c r="R197" i="1"/>
  <c r="R63" i="1"/>
  <c r="T369" i="1"/>
  <c r="T374" i="1"/>
  <c r="T119" i="1"/>
  <c r="T389" i="1"/>
  <c r="T368" i="1"/>
  <c r="T371" i="1"/>
  <c r="T210" i="1"/>
  <c r="T366" i="1"/>
  <c r="T373" i="1"/>
  <c r="T159" i="1"/>
  <c r="U367" i="1"/>
  <c r="U373" i="1"/>
  <c r="U370" i="1"/>
  <c r="U369" i="1"/>
  <c r="U368" i="1"/>
  <c r="U366" i="1"/>
  <c r="U210" i="1"/>
  <c r="U212" i="1"/>
  <c r="U215" i="1"/>
  <c r="U159" i="1"/>
  <c r="U119" i="1"/>
  <c r="U389" i="1"/>
  <c r="Z176" i="1"/>
  <c r="X385" i="1"/>
  <c r="L176" i="1"/>
  <c r="F175" i="1"/>
  <c r="F389" i="1"/>
  <c r="T174" i="1"/>
  <c r="AH351" i="1"/>
  <c r="AH356" i="1"/>
  <c r="AH209" i="1"/>
  <c r="AH352" i="1"/>
  <c r="AH354" i="1"/>
  <c r="AH353" i="1"/>
  <c r="AH355" i="1"/>
  <c r="AH348" i="1"/>
  <c r="AH138" i="1"/>
  <c r="AI63" i="1"/>
  <c r="AI192" i="1"/>
  <c r="AK138" i="1"/>
  <c r="AK349" i="1"/>
  <c r="AK350" i="1"/>
  <c r="AK209" i="1"/>
  <c r="AK352" i="1"/>
  <c r="Y388" i="1"/>
  <c r="R119" i="1"/>
  <c r="Y391" i="1"/>
  <c r="AI119" i="1"/>
  <c r="W177" i="1"/>
  <c r="AH194" i="1"/>
  <c r="AH197" i="1"/>
  <c r="AA173" i="1"/>
  <c r="G373" i="1"/>
  <c r="N352" i="1"/>
  <c r="N138" i="1"/>
  <c r="N355" i="1"/>
  <c r="N209" i="1"/>
  <c r="N349" i="1"/>
  <c r="N350" i="1"/>
  <c r="N351" i="1"/>
  <c r="I354" i="1"/>
  <c r="I351" i="1"/>
  <c r="I348" i="1"/>
  <c r="I349" i="1"/>
  <c r="I350" i="1"/>
  <c r="I209" i="1"/>
  <c r="I119" i="1"/>
  <c r="I388" i="1"/>
  <c r="I355" i="1"/>
  <c r="AB209" i="1"/>
  <c r="AB355" i="1"/>
  <c r="AB348" i="1"/>
  <c r="AB358" i="1"/>
  <c r="AB119" i="1"/>
  <c r="AB391" i="1"/>
  <c r="AL84" i="1"/>
  <c r="AB350" i="1"/>
  <c r="AB138" i="1"/>
  <c r="X174" i="1"/>
  <c r="Q177" i="1"/>
  <c r="K120" i="1"/>
  <c r="AH170" i="1"/>
  <c r="AH119" i="1"/>
  <c r="AH391" i="1"/>
  <c r="AJ191" i="1"/>
  <c r="AJ63" i="1"/>
  <c r="AJ180" i="1"/>
  <c r="L368" i="1"/>
  <c r="L370" i="1"/>
  <c r="L210" i="1"/>
  <c r="L366" i="1"/>
  <c r="L374" i="1"/>
  <c r="L119" i="1"/>
  <c r="L367" i="1"/>
  <c r="L159" i="1"/>
  <c r="G370" i="1"/>
  <c r="G159" i="1"/>
  <c r="G210" i="1"/>
  <c r="G212" i="1"/>
  <c r="G215" i="1"/>
  <c r="G366" i="1"/>
  <c r="AA191" i="1"/>
  <c r="AA63" i="1"/>
  <c r="Z170" i="1"/>
  <c r="J177" i="1"/>
  <c r="AG174" i="1"/>
  <c r="AG119" i="1"/>
  <c r="AL46" i="1"/>
  <c r="R348" i="1"/>
  <c r="C63" i="1"/>
  <c r="L371" i="1"/>
  <c r="O212" i="1"/>
  <c r="O218" i="1"/>
  <c r="Q376" i="1"/>
  <c r="AJ376" i="1"/>
  <c r="K371" i="1"/>
  <c r="K372" i="1"/>
  <c r="K210" i="1"/>
  <c r="K212" i="1"/>
  <c r="K215" i="1"/>
  <c r="K369" i="1"/>
  <c r="K159" i="1"/>
  <c r="K368" i="1"/>
  <c r="K374" i="1"/>
  <c r="O194" i="1"/>
  <c r="O200" i="1"/>
  <c r="V366" i="1"/>
  <c r="V368" i="1"/>
  <c r="V159" i="1"/>
  <c r="V370" i="1"/>
  <c r="V374" i="1"/>
  <c r="V372" i="1"/>
  <c r="V373" i="1"/>
  <c r="AL47" i="1"/>
  <c r="AA159" i="1"/>
  <c r="AB370" i="1"/>
  <c r="AB372" i="1"/>
  <c r="AB368" i="1"/>
  <c r="Q174" i="1"/>
  <c r="J174" i="1"/>
  <c r="H171" i="1"/>
  <c r="AL83" i="1"/>
  <c r="AF349" i="1"/>
  <c r="AF353" i="1"/>
  <c r="AF348" i="1"/>
  <c r="AF351" i="1"/>
  <c r="AF209" i="1"/>
  <c r="AF372" i="1"/>
  <c r="AF369" i="1"/>
  <c r="AF159" i="1"/>
  <c r="AF368" i="1"/>
  <c r="AF366" i="1"/>
  <c r="AF374" i="1"/>
  <c r="AF371" i="1"/>
  <c r="AF373" i="1"/>
  <c r="AF172" i="1"/>
  <c r="AL104" i="1"/>
  <c r="F120" i="1"/>
  <c r="F391" i="1"/>
  <c r="F385" i="1"/>
  <c r="P374" i="1"/>
  <c r="P369" i="1"/>
  <c r="P368" i="1"/>
  <c r="P376" i="1"/>
  <c r="P119" i="1"/>
  <c r="P391" i="1"/>
  <c r="P159" i="1"/>
  <c r="R356" i="1"/>
  <c r="R352" i="1"/>
  <c r="R355" i="1"/>
  <c r="Z63" i="1"/>
  <c r="Z191" i="1"/>
  <c r="P174" i="1"/>
  <c r="AC353" i="1"/>
  <c r="AC356" i="1"/>
  <c r="AC209" i="1"/>
  <c r="AC119" i="1"/>
  <c r="AC348" i="1"/>
  <c r="AC350" i="1"/>
  <c r="AG356" i="1"/>
  <c r="AG138" i="1"/>
  <c r="AG353" i="1"/>
  <c r="AG350" i="1"/>
  <c r="AG351" i="1"/>
  <c r="AG349" i="1"/>
  <c r="AG355" i="1"/>
  <c r="AG354" i="1"/>
  <c r="J210" i="1"/>
  <c r="J366" i="1"/>
  <c r="J373" i="1"/>
  <c r="J369" i="1"/>
  <c r="J159" i="1"/>
  <c r="J371" i="1"/>
  <c r="J367" i="1"/>
  <c r="F350" i="1"/>
  <c r="F349" i="1"/>
  <c r="F351" i="1"/>
  <c r="F356" i="1"/>
  <c r="U354" i="1"/>
  <c r="U349" i="1"/>
  <c r="U358" i="1"/>
  <c r="U355" i="1"/>
  <c r="U138" i="1"/>
  <c r="U351" i="1"/>
  <c r="U356" i="1"/>
  <c r="X170" i="1"/>
  <c r="S173" i="1"/>
  <c r="G171" i="1"/>
  <c r="AD159" i="1"/>
  <c r="AD368" i="1"/>
  <c r="AD370" i="1"/>
  <c r="AD210" i="1"/>
  <c r="AD371" i="1"/>
  <c r="AD372" i="1"/>
  <c r="AI210" i="1"/>
  <c r="AI366" i="1"/>
  <c r="AI374" i="1"/>
  <c r="AI159" i="1"/>
  <c r="AI370" i="1"/>
  <c r="AI371" i="1"/>
  <c r="I191" i="1"/>
  <c r="AA353" i="1"/>
  <c r="AA209" i="1"/>
  <c r="AA355" i="1"/>
  <c r="AB175" i="1"/>
  <c r="X175" i="1"/>
  <c r="W175" i="1"/>
  <c r="R173" i="1"/>
  <c r="L172" i="1"/>
  <c r="F169" i="1"/>
  <c r="AC192" i="1"/>
  <c r="AC194" i="1"/>
  <c r="AC197" i="1"/>
  <c r="AC159" i="1"/>
  <c r="J194" i="1"/>
  <c r="J200" i="1"/>
  <c r="K317" i="1"/>
  <c r="O354" i="1"/>
  <c r="O352" i="1"/>
  <c r="O351" i="1"/>
  <c r="E348" i="1"/>
  <c r="E355" i="1"/>
  <c r="E209" i="1"/>
  <c r="E356" i="1"/>
  <c r="E354" i="1"/>
  <c r="E350" i="1"/>
  <c r="W355" i="1"/>
  <c r="W209" i="1"/>
  <c r="U176" i="1"/>
  <c r="P175" i="1"/>
  <c r="E172" i="1"/>
  <c r="AG169" i="1"/>
  <c r="AH172" i="1"/>
  <c r="AA385" i="1"/>
  <c r="AA391" i="1"/>
  <c r="AA383" i="1"/>
  <c r="L376" i="1"/>
  <c r="L358" i="1"/>
  <c r="S383" i="1"/>
  <c r="S390" i="1"/>
  <c r="S391" i="1"/>
  <c r="S387" i="1"/>
  <c r="E390" i="1"/>
  <c r="S384" i="1"/>
  <c r="K180" i="1"/>
  <c r="Z387" i="1"/>
  <c r="AA387" i="1"/>
  <c r="AG376" i="1"/>
  <c r="AA384" i="1"/>
  <c r="K383" i="1"/>
  <c r="E386" i="1"/>
  <c r="AE197" i="1"/>
  <c r="S386" i="1"/>
  <c r="Z388" i="1"/>
  <c r="S376" i="1"/>
  <c r="W376" i="1"/>
  <c r="D200" i="1"/>
  <c r="T376" i="1"/>
  <c r="T212" i="1"/>
  <c r="T215" i="1"/>
  <c r="K386" i="1"/>
  <c r="Z390" i="1"/>
  <c r="AA386" i="1"/>
  <c r="C218" i="1"/>
  <c r="Z180" i="1"/>
  <c r="AA376" i="1"/>
  <c r="AA390" i="1"/>
  <c r="M215" i="1"/>
  <c r="S389" i="1"/>
  <c r="B218" i="1"/>
  <c r="Q386" i="1"/>
  <c r="Q385" i="1"/>
  <c r="Q391" i="1"/>
  <c r="G376" i="1"/>
  <c r="Z386" i="1"/>
  <c r="AA388" i="1"/>
  <c r="AB376" i="1"/>
  <c r="Z391" i="1"/>
  <c r="F180" i="1"/>
  <c r="AG200" i="1"/>
  <c r="Z385" i="1"/>
  <c r="AC376" i="1"/>
  <c r="K384" i="1"/>
  <c r="K387" i="1"/>
  <c r="K388" i="1"/>
  <c r="T388" i="1"/>
  <c r="Y197" i="1"/>
  <c r="F376" i="1"/>
  <c r="AE376" i="1"/>
  <c r="R376" i="1"/>
  <c r="K389" i="1"/>
  <c r="AJ358" i="1"/>
  <c r="K391" i="1"/>
  <c r="X197" i="1"/>
  <c r="X200" i="1"/>
  <c r="D218" i="1"/>
  <c r="D215" i="1"/>
  <c r="Q393" i="1"/>
  <c r="AL140" i="1"/>
  <c r="X390" i="1"/>
  <c r="D393" i="1"/>
  <c r="Z376" i="1"/>
  <c r="N383" i="1"/>
  <c r="N389" i="1"/>
  <c r="N390" i="1"/>
  <c r="H376" i="1"/>
  <c r="AL121" i="1"/>
  <c r="N391" i="1"/>
  <c r="N386" i="1"/>
  <c r="X391" i="1"/>
  <c r="X383" i="1"/>
  <c r="G383" i="1"/>
  <c r="Z383" i="1"/>
  <c r="Z393" i="1"/>
  <c r="X218" i="1"/>
  <c r="X215" i="1"/>
  <c r="AB200" i="1"/>
  <c r="H384" i="1"/>
  <c r="H383" i="1"/>
  <c r="H389" i="1"/>
  <c r="H180" i="1"/>
  <c r="H388" i="1"/>
  <c r="H120" i="1"/>
  <c r="H390" i="1"/>
  <c r="H391" i="1"/>
  <c r="H386" i="1"/>
  <c r="H212" i="1"/>
  <c r="F358" i="1"/>
  <c r="N385" i="1"/>
  <c r="X388" i="1"/>
  <c r="G385" i="1"/>
  <c r="V197" i="1"/>
  <c r="W180" i="1"/>
  <c r="W384" i="1"/>
  <c r="W387" i="1"/>
  <c r="W388" i="1"/>
  <c r="W385" i="1"/>
  <c r="W390" i="1"/>
  <c r="W389" i="1"/>
  <c r="W386" i="1"/>
  <c r="V386" i="1"/>
  <c r="V384" i="1"/>
  <c r="V383" i="1"/>
  <c r="V393" i="1"/>
  <c r="V391" i="1"/>
  <c r="V390" i="1"/>
  <c r="M384" i="1"/>
  <c r="M388" i="1"/>
  <c r="M390" i="1"/>
  <c r="M383" i="1"/>
  <c r="M387" i="1"/>
  <c r="M385" i="1"/>
  <c r="AL141" i="1"/>
  <c r="U376" i="1"/>
  <c r="AD358" i="1"/>
  <c r="V212" i="1"/>
  <c r="V218" i="1"/>
  <c r="E388" i="1"/>
  <c r="E383" i="1"/>
  <c r="E387" i="1"/>
  <c r="E385" i="1"/>
  <c r="E180" i="1"/>
  <c r="E391" i="1"/>
  <c r="AJ218" i="1"/>
  <c r="J197" i="1"/>
  <c r="AG358" i="1"/>
  <c r="Y393" i="1"/>
  <c r="E120" i="1"/>
  <c r="X389" i="1"/>
  <c r="G388" i="1"/>
  <c r="W200" i="1"/>
  <c r="T200" i="1"/>
  <c r="V358" i="1"/>
  <c r="X376" i="1"/>
  <c r="H358" i="1"/>
  <c r="AD194" i="1"/>
  <c r="AD197" i="1"/>
  <c r="T358" i="1"/>
  <c r="G384" i="1"/>
  <c r="G389" i="1"/>
  <c r="AF389" i="1"/>
  <c r="AF385" i="1"/>
  <c r="AF391" i="1"/>
  <c r="AF388" i="1"/>
  <c r="AF384" i="1"/>
  <c r="AF386" i="1"/>
  <c r="AF383" i="1"/>
  <c r="AF180" i="1"/>
  <c r="AF387" i="1"/>
  <c r="AF390" i="1"/>
  <c r="AF376" i="1"/>
  <c r="N358" i="1"/>
  <c r="E389" i="1"/>
  <c r="X387" i="1"/>
  <c r="C197" i="1"/>
  <c r="F387" i="1"/>
  <c r="F390" i="1"/>
  <c r="F388" i="1"/>
  <c r="F386" i="1"/>
  <c r="F383" i="1"/>
  <c r="F384" i="1"/>
  <c r="D376" i="1"/>
  <c r="M358" i="1"/>
  <c r="H197" i="1"/>
  <c r="M376" i="1"/>
  <c r="Q194" i="1"/>
  <c r="N200" i="1"/>
  <c r="AJ194" i="1"/>
  <c r="AJ200" i="1"/>
  <c r="AB180" i="1"/>
  <c r="AB385" i="1"/>
  <c r="AB384" i="1"/>
  <c r="AB390" i="1"/>
  <c r="AB389" i="1"/>
  <c r="AB387" i="1"/>
  <c r="AB383" i="1"/>
  <c r="AB388" i="1"/>
  <c r="T218" i="1"/>
  <c r="J358" i="1"/>
  <c r="AD376" i="1"/>
  <c r="AH200" i="1"/>
  <c r="AC200" i="1"/>
  <c r="AA212" i="1"/>
  <c r="AA218" i="1"/>
  <c r="AA215" i="1"/>
  <c r="AL162" i="1"/>
  <c r="W212" i="1"/>
  <c r="W218" i="1"/>
  <c r="W215" i="1"/>
  <c r="O358" i="1"/>
  <c r="AA358" i="1"/>
  <c r="AI212" i="1"/>
  <c r="AI215" i="1"/>
  <c r="AC390" i="1"/>
  <c r="AC180" i="1"/>
  <c r="AC385" i="1"/>
  <c r="AC387" i="1"/>
  <c r="AC383" i="1"/>
  <c r="AC386" i="1"/>
  <c r="AC388" i="1"/>
  <c r="AC391" i="1"/>
  <c r="AC384" i="1"/>
  <c r="AC389" i="1"/>
  <c r="AG215" i="1"/>
  <c r="P385" i="1"/>
  <c r="O197" i="1"/>
  <c r="R358" i="1"/>
  <c r="AB212" i="1"/>
  <c r="AB218" i="1"/>
  <c r="T385" i="1"/>
  <c r="T384" i="1"/>
  <c r="T391" i="1"/>
  <c r="T180" i="1"/>
  <c r="T390" i="1"/>
  <c r="T386" i="1"/>
  <c r="T387" i="1"/>
  <c r="T383" i="1"/>
  <c r="G200" i="1"/>
  <c r="J212" i="1"/>
  <c r="J218" i="1"/>
  <c r="F215" i="1"/>
  <c r="P390" i="1"/>
  <c r="P386" i="1"/>
  <c r="P180" i="1"/>
  <c r="P383" i="1"/>
  <c r="P384" i="1"/>
  <c r="P389" i="1"/>
  <c r="AG383" i="1"/>
  <c r="AG389" i="1"/>
  <c r="AG384" i="1"/>
  <c r="AG385" i="1"/>
  <c r="AG386" i="1"/>
  <c r="AG180" i="1"/>
  <c r="AG391" i="1"/>
  <c r="AG388" i="1"/>
  <c r="AG390" i="1"/>
  <c r="AG387" i="1"/>
  <c r="E212" i="1"/>
  <c r="E218" i="1"/>
  <c r="G218" i="1"/>
  <c r="R200" i="1"/>
  <c r="U194" i="1"/>
  <c r="U197" i="1"/>
  <c r="AL161" i="1"/>
  <c r="AH358" i="1"/>
  <c r="J180" i="1"/>
  <c r="J120" i="1"/>
  <c r="J384" i="1"/>
  <c r="J388" i="1"/>
  <c r="J389" i="1"/>
  <c r="J385" i="1"/>
  <c r="J391" i="1"/>
  <c r="J387" i="1"/>
  <c r="J386" i="1"/>
  <c r="J390" i="1"/>
  <c r="J383" i="1"/>
  <c r="E358" i="1"/>
  <c r="AI376" i="1"/>
  <c r="AC358" i="1"/>
  <c r="V376" i="1"/>
  <c r="AI384" i="1"/>
  <c r="AI387" i="1"/>
  <c r="AI391" i="1"/>
  <c r="AI390" i="1"/>
  <c r="AI389" i="1"/>
  <c r="AI386" i="1"/>
  <c r="AI180" i="1"/>
  <c r="AI388" i="1"/>
  <c r="AI385" i="1"/>
  <c r="AI383" i="1"/>
  <c r="S194" i="1"/>
  <c r="S200" i="1"/>
  <c r="I194" i="1"/>
  <c r="I200" i="1"/>
  <c r="I197" i="1"/>
  <c r="AC212" i="1"/>
  <c r="AC218" i="1"/>
  <c r="AF212" i="1"/>
  <c r="AF218" i="1"/>
  <c r="P387" i="1"/>
  <c r="R387" i="1"/>
  <c r="R385" i="1"/>
  <c r="R388" i="1"/>
  <c r="R386" i="1"/>
  <c r="R390" i="1"/>
  <c r="R389" i="1"/>
  <c r="R383" i="1"/>
  <c r="R180" i="1"/>
  <c r="R391" i="1"/>
  <c r="R384" i="1"/>
  <c r="U384" i="1"/>
  <c r="U385" i="1"/>
  <c r="U383" i="1"/>
  <c r="U390" i="1"/>
  <c r="U180" i="1"/>
  <c r="U388" i="1"/>
  <c r="U391" i="1"/>
  <c r="U387" i="1"/>
  <c r="U386" i="1"/>
  <c r="AB386" i="1"/>
  <c r="Z212" i="1"/>
  <c r="Z218" i="1"/>
  <c r="AL122" i="1"/>
  <c r="P388" i="1"/>
  <c r="N212" i="1"/>
  <c r="N218" i="1"/>
  <c r="M194" i="1"/>
  <c r="M197" i="1"/>
  <c r="M200" i="1"/>
  <c r="AH387" i="1"/>
  <c r="AH389" i="1"/>
  <c r="AH386" i="1"/>
  <c r="AH390" i="1"/>
  <c r="AH383" i="1"/>
  <c r="AH180" i="1"/>
  <c r="AH388" i="1"/>
  <c r="AH384" i="1"/>
  <c r="AH385" i="1"/>
  <c r="Z194" i="1"/>
  <c r="Z200" i="1"/>
  <c r="I358" i="1"/>
  <c r="Z358" i="1"/>
  <c r="J376" i="1"/>
  <c r="AL65" i="1"/>
  <c r="AA180" i="1"/>
  <c r="L388" i="1"/>
  <c r="L180" i="1"/>
  <c r="L389" i="1"/>
  <c r="L386" i="1"/>
  <c r="L391" i="1"/>
  <c r="L387" i="1"/>
  <c r="L383" i="1"/>
  <c r="L120" i="1"/>
  <c r="L385" i="1"/>
  <c r="L384" i="1"/>
  <c r="I180" i="1"/>
  <c r="I120" i="1"/>
  <c r="I390" i="1"/>
  <c r="I391" i="1"/>
  <c r="I384" i="1"/>
  <c r="I387" i="1"/>
  <c r="I383" i="1"/>
  <c r="I386" i="1"/>
  <c r="I389" i="1"/>
  <c r="I385" i="1"/>
  <c r="K194" i="1"/>
  <c r="K200" i="1"/>
  <c r="K197" i="1"/>
  <c r="B197" i="1"/>
  <c r="Q218" i="1"/>
  <c r="L212" i="1"/>
  <c r="L215" i="1"/>
  <c r="AJ393" i="1"/>
  <c r="AD389" i="1"/>
  <c r="AD390" i="1"/>
  <c r="AD383" i="1"/>
  <c r="AD384" i="1"/>
  <c r="AD391" i="1"/>
  <c r="AD388" i="1"/>
  <c r="AD180" i="1"/>
  <c r="AD386" i="1"/>
  <c r="AD387" i="1"/>
  <c r="AE358" i="1"/>
  <c r="AD212" i="1"/>
  <c r="AD215" i="1"/>
  <c r="K218" i="1"/>
  <c r="AE212" i="1"/>
  <c r="AE218" i="1"/>
  <c r="AE385" i="1"/>
  <c r="AE388" i="1"/>
  <c r="AE180" i="1"/>
  <c r="AE383" i="1"/>
  <c r="AE384" i="1"/>
  <c r="AE387" i="1"/>
  <c r="AE390" i="1"/>
  <c r="AE389" i="1"/>
  <c r="AE391" i="1"/>
  <c r="AE386" i="1"/>
  <c r="AF358" i="1"/>
  <c r="K376" i="1"/>
  <c r="O215" i="1"/>
  <c r="AA194" i="1"/>
  <c r="AA200" i="1"/>
  <c r="I212" i="1"/>
  <c r="I218" i="1"/>
  <c r="AI194" i="1"/>
  <c r="AI197" i="1"/>
  <c r="AH212" i="1"/>
  <c r="AH218" i="1"/>
  <c r="L390" i="1"/>
  <c r="U218" i="1"/>
  <c r="O393" i="1"/>
  <c r="G393" i="1"/>
  <c r="V215" i="1"/>
  <c r="F393" i="1"/>
  <c r="X393" i="1"/>
  <c r="S393" i="1"/>
  <c r="E393" i="1"/>
  <c r="W393" i="1"/>
  <c r="N393" i="1"/>
  <c r="AA393" i="1"/>
  <c r="AA197" i="1"/>
  <c r="M393" i="1"/>
  <c r="K393" i="1"/>
  <c r="AL183" i="1"/>
  <c r="AE215" i="1"/>
  <c r="N215" i="1"/>
  <c r="Q197" i="1"/>
  <c r="Q200" i="1"/>
  <c r="J215" i="1"/>
  <c r="H218" i="1"/>
  <c r="H215" i="1"/>
  <c r="H393" i="1"/>
  <c r="AF393" i="1"/>
  <c r="AC215" i="1"/>
  <c r="AB215" i="1"/>
  <c r="AI218" i="1"/>
  <c r="AD200" i="1"/>
  <c r="AH393" i="1"/>
  <c r="AI200" i="1"/>
  <c r="AL182" i="1"/>
  <c r="P393" i="1"/>
  <c r="T393" i="1"/>
  <c r="Z215" i="1"/>
  <c r="AH215" i="1"/>
  <c r="AD393" i="1"/>
  <c r="U200" i="1"/>
  <c r="I215" i="1"/>
  <c r="Z197" i="1"/>
  <c r="S197" i="1"/>
  <c r="J393" i="1"/>
  <c r="AB393" i="1"/>
  <c r="AJ197" i="1"/>
  <c r="AE393" i="1"/>
  <c r="L393" i="1"/>
  <c r="U393" i="1"/>
  <c r="AG393" i="1"/>
  <c r="L218" i="1"/>
  <c r="I393" i="1"/>
  <c r="R393" i="1"/>
  <c r="AF215" i="1"/>
  <c r="AI393" i="1"/>
  <c r="E215" i="1"/>
  <c r="AC393" i="1"/>
  <c r="AD218" i="1"/>
  <c r="AK369" i="1" l="1"/>
  <c r="AK368" i="1"/>
  <c r="AK366" i="1"/>
  <c r="AK373" i="1"/>
  <c r="AK159" i="1"/>
  <c r="AK367" i="1"/>
  <c r="AK210" i="1"/>
  <c r="AK212" i="1"/>
  <c r="AK218" i="1" s="1"/>
  <c r="AK354" i="1"/>
  <c r="AK355" i="1"/>
  <c r="AK119" i="1"/>
  <c r="AK384" i="1" s="1"/>
  <c r="AK351" i="1"/>
  <c r="AK170" i="1"/>
  <c r="AM117" i="1"/>
  <c r="AM177" i="1" s="1"/>
  <c r="AM156" i="1"/>
  <c r="AM153" i="1"/>
  <c r="AM101" i="1"/>
  <c r="AM159" i="1" s="1"/>
  <c r="AM210" i="1"/>
  <c r="AM212" i="1" s="1"/>
  <c r="AM215" i="1" s="1"/>
  <c r="AM119" i="1"/>
  <c r="AM180" i="1" s="1"/>
  <c r="AL159" i="1"/>
  <c r="AN212" i="1"/>
  <c r="AN218" i="1" s="1"/>
  <c r="AL212" i="1"/>
  <c r="AL215" i="1" s="1"/>
  <c r="AN119" i="1"/>
  <c r="AN180" i="1" s="1"/>
  <c r="AM171" i="1"/>
  <c r="AL119" i="1"/>
  <c r="AL180" i="1" s="1"/>
  <c r="AN138" i="1"/>
  <c r="AL138" i="1"/>
  <c r="AK376" i="1" l="1"/>
  <c r="AK391" i="1"/>
  <c r="AK215" i="1"/>
  <c r="AM218" i="1"/>
  <c r="AK358" i="1"/>
  <c r="AK383" i="1"/>
  <c r="AK180" i="1"/>
  <c r="AK388" i="1"/>
  <c r="AK385" i="1"/>
  <c r="AK389" i="1"/>
  <c r="AK387" i="1"/>
  <c r="AK390" i="1"/>
  <c r="AK386" i="1"/>
  <c r="AN215" i="1"/>
  <c r="AL218" i="1"/>
  <c r="AK393" i="1" l="1"/>
</calcChain>
</file>

<file path=xl/sharedStrings.xml><?xml version="1.0" encoding="utf-8"?>
<sst xmlns="http://schemas.openxmlformats.org/spreadsheetml/2006/main" count="1834" uniqueCount="187">
  <si>
    <t>LET WEL: JARE IS PRODUKSIE-JARE</t>
  </si>
  <si>
    <t>1993/94</t>
  </si>
  <si>
    <t>1994/95</t>
  </si>
  <si>
    <t>1995/96</t>
  </si>
  <si>
    <t>1996/97</t>
  </si>
  <si>
    <t>1997/98</t>
  </si>
  <si>
    <t>STREKE</t>
  </si>
  <si>
    <t>'000 ha</t>
  </si>
  <si>
    <t xml:space="preserve"> Wes-Kaap</t>
  </si>
  <si>
    <t xml:space="preserve"> Noord-Kaap</t>
  </si>
  <si>
    <t xml:space="preserve"> Vrystaat</t>
  </si>
  <si>
    <t xml:space="preserve"> Oos-Kaap</t>
  </si>
  <si>
    <t xml:space="preserve"> Kwazulu-Natal</t>
  </si>
  <si>
    <t xml:space="preserve"> Mpumalanga</t>
  </si>
  <si>
    <t xml:space="preserve"> Noordelike Provinsie</t>
  </si>
  <si>
    <t xml:space="preserve"> Gauteng</t>
  </si>
  <si>
    <t xml:space="preserve"> Noordwes</t>
  </si>
  <si>
    <t/>
  </si>
  <si>
    <t>TOTAAL</t>
  </si>
  <si>
    <t>'000 t</t>
  </si>
  <si>
    <t>t/ha</t>
  </si>
  <si>
    <t>-</t>
  </si>
  <si>
    <t xml:space="preserve"> OPBRENGS PER HEKTAAR WITMIELIES  -  Ontwikkelende Landbou</t>
  </si>
  <si>
    <t xml:space="preserve"> OPBRENGS PER HEKTAAR GEELMIELIES  -  Ontwikkelende Landbou</t>
  </si>
  <si>
    <t>1998/99</t>
  </si>
  <si>
    <t>1999/2000</t>
  </si>
  <si>
    <t>2000/01</t>
  </si>
  <si>
    <t>2001/02</t>
  </si>
  <si>
    <t xml:space="preserve"> </t>
  </si>
  <si>
    <t>2002/03</t>
  </si>
  <si>
    <t>2003/04</t>
  </si>
  <si>
    <t>2004/05</t>
  </si>
  <si>
    <t>TOTALE OPPERVLAKTE ONDER MIELIES IN RSA</t>
  </si>
  <si>
    <t>TOTALE PRODUKSIE VAN MIELIES IN RSA</t>
  </si>
  <si>
    <t>TOTALE GEMIDDELDE OPBRENGS</t>
  </si>
  <si>
    <t>2005/06</t>
  </si>
  <si>
    <t>Limpopo</t>
  </si>
  <si>
    <t>1990/91</t>
  </si>
  <si>
    <t>1991/92</t>
  </si>
  <si>
    <t>1992/93</t>
  </si>
  <si>
    <t>1990/92</t>
  </si>
  <si>
    <t>1990/93</t>
  </si>
  <si>
    <t>2006/07</t>
  </si>
  <si>
    <t>2007/08</t>
  </si>
  <si>
    <t>1988/89</t>
  </si>
  <si>
    <t>1989/90</t>
  </si>
  <si>
    <t>TOTALE OPPERVLAKTE ONDER WIT- EN GEELMIELIES IN DIE RSA</t>
  </si>
  <si>
    <t>TOTAL AREA GROWN TO WHITE AND YELLOW MAIZE IN THE RSA</t>
  </si>
  <si>
    <t>TOTAAL RSA</t>
  </si>
  <si>
    <t>TOTAL RSA</t>
  </si>
  <si>
    <t>WITMIELIES / WHITE MAIZE</t>
  </si>
  <si>
    <t>GEELMIELIES / YELLOW MAIZE</t>
  </si>
  <si>
    <t>TOTAAL MIELIES / TOTAL MAIZE</t>
  </si>
  <si>
    <t>WITMIELIES AS % VAN TOTAAL /</t>
  </si>
  <si>
    <t>WHITE MAIZE AS % OF TOTAL</t>
  </si>
  <si>
    <t>GEELMIELIES AS % VAN TOTAAL /</t>
  </si>
  <si>
    <t>YELLOW MAIZE AS % OF TOTAL</t>
  </si>
  <si>
    <t>PRODUKSIE VAN WITMIELIES IN DIE RSA</t>
  </si>
  <si>
    <t>PRODUKSIE VAN GEELMIELIES IN DIE RSA</t>
  </si>
  <si>
    <t>OPBRENGS PER HEKTAAR WITMIELIES IN DIE RSA</t>
  </si>
  <si>
    <t>OPBRENGS PER HEKTAAR GEELMIELIES IN DIE RSA</t>
  </si>
  <si>
    <t>OPPERVLAKTE ONDER WITMIELIES - Ontwikkelende Landbou</t>
  </si>
  <si>
    <t>OPPERVLAKTE ONDER GEELMIELIES - Ontwikkelende Landbou</t>
  </si>
  <si>
    <t xml:space="preserve"> PRODUKSIE VAN WITMIELIES  - Ontwikkelende Landbou</t>
  </si>
  <si>
    <t>PRODUKSIE VAN GEELMIELIES  -  Ontwikkelende Landbou</t>
  </si>
  <si>
    <t>OPPERVLAKTE - WITMIELIES IN DIE RSA</t>
  </si>
  <si>
    <t>OPPERVLAKTE - GEELMIELIES IN DIE RSA</t>
  </si>
  <si>
    <t>4de Skatting</t>
  </si>
  <si>
    <t>Oppervlakte en produksie van wit- en geelmielies /Area and production of white- and yellow maize</t>
  </si>
  <si>
    <t>Note: Years are production years</t>
  </si>
  <si>
    <t>AREA GROWN TO WHITE MAIZE IN RSA</t>
  </si>
  <si>
    <t>AREA GROWN TO YELLOW MAIZE IN RSA</t>
  </si>
  <si>
    <t>PRODUCTION OF WHITE MAIZE IN THE RSA</t>
  </si>
  <si>
    <t>TOTAL AREA GROWN TO MAIZE IN RSA</t>
  </si>
  <si>
    <t>PRODUCTION OF YELLOW MAIZE IN THE RSA</t>
  </si>
  <si>
    <t>TOTAL PRODUCTION OF MAIZE IN THE RSA</t>
  </si>
  <si>
    <t>YIELD PER HECTARE WHITE MAIZE IN THE RSA</t>
  </si>
  <si>
    <t>YIELD PER HECTARE YELLOW MAIZE IN THE RSA</t>
  </si>
  <si>
    <t>TOTAL AVERAGE YIELD</t>
  </si>
  <si>
    <t>2008/09</t>
  </si>
  <si>
    <t>3de Skatting</t>
  </si>
  <si>
    <t>2de Skatting</t>
  </si>
  <si>
    <t>Voorlopige opp</t>
  </si>
  <si>
    <t>Hersiene opp/ 1ste Skatting</t>
  </si>
  <si>
    <t>2008/09 PRODUKSIESEISOEN</t>
  </si>
  <si>
    <t>5de Skatting</t>
  </si>
  <si>
    <r>
      <t xml:space="preserve">Oppervlakte en produksie </t>
    </r>
    <r>
      <rPr>
        <b/>
        <sz val="12"/>
        <color indexed="10"/>
        <rFont val="Arial"/>
        <family val="2"/>
      </rPr>
      <t xml:space="preserve">skattings </t>
    </r>
    <r>
      <rPr>
        <b/>
        <sz val="12"/>
        <rFont val="Arial"/>
        <family val="2"/>
      </rPr>
      <t xml:space="preserve">van wit- en geelmielies </t>
    </r>
  </si>
  <si>
    <t xml:space="preserve">OPPERVLAKTE - WITMIELIES </t>
  </si>
  <si>
    <t xml:space="preserve">OPPERVLAKTE - GEELMIELIES </t>
  </si>
  <si>
    <t xml:space="preserve">PRODUKSIE VAN WITMIELIES </t>
  </si>
  <si>
    <t xml:space="preserve">PRODUKSIE VAN GEELMIELIES </t>
  </si>
  <si>
    <t>6de Skatting</t>
  </si>
  <si>
    <t>7de Skatting</t>
  </si>
  <si>
    <t>2008/10</t>
  </si>
  <si>
    <t>Finale Skatting</t>
  </si>
  <si>
    <t>TOTALE PRODUKSIE TUSSEN WIT- EN GEELMIELIES IN DIE RSA</t>
  </si>
  <si>
    <t>TOTAL PRODUCTION BETWEEN WHITE AND YELLOW MAIZE IN THE RSA</t>
  </si>
  <si>
    <t xml:space="preserve"> Wes-Kaap/W. Cape</t>
  </si>
  <si>
    <t xml:space="preserve"> Noord-Kaap/N. Cape</t>
  </si>
  <si>
    <t xml:space="preserve"> Vrystaat/Free State</t>
  </si>
  <si>
    <t xml:space="preserve"> Oos-Kaap/E. Cape</t>
  </si>
  <si>
    <t xml:space="preserve"> Limpopo</t>
  </si>
  <si>
    <t xml:space="preserve"> Noordwes/North West</t>
  </si>
  <si>
    <t>2008/9</t>
  </si>
  <si>
    <t>2009/10</t>
  </si>
  <si>
    <t>OPPERVLAKTE (ha)</t>
  </si>
  <si>
    <t xml:space="preserve">OPPERVLAKTE (ha) </t>
  </si>
  <si>
    <t>PRODUKSIE (ton)</t>
  </si>
  <si>
    <t>OPBRENGS (t/ha)</t>
  </si>
  <si>
    <t>2011/12</t>
  </si>
  <si>
    <t>2010/11</t>
  </si>
  <si>
    <t>2012/13*</t>
  </si>
  <si>
    <t>2012/13</t>
  </si>
  <si>
    <t>2013/14</t>
  </si>
  <si>
    <t>NON-COMMERCIAL</t>
  </si>
  <si>
    <t>WHITE MAIZE</t>
  </si>
  <si>
    <t>YELLOW MAIZE</t>
  </si>
  <si>
    <t>AREA</t>
  </si>
  <si>
    <t>PRODUCTION</t>
  </si>
  <si>
    <t>YIELD</t>
  </si>
  <si>
    <t>1999/00</t>
  </si>
  <si>
    <t>TOTAL MAIZE</t>
  </si>
  <si>
    <t>Ave commercial</t>
  </si>
  <si>
    <t>1st Forecast</t>
  </si>
  <si>
    <t>2nd Forecast</t>
  </si>
  <si>
    <t>3rd Forecast</t>
  </si>
  <si>
    <t>4th  Forecast</t>
  </si>
  <si>
    <t>4th Forecast</t>
  </si>
  <si>
    <t>2013/15</t>
  </si>
  <si>
    <t>5th Forecast</t>
  </si>
  <si>
    <t>5th  Forecast</t>
  </si>
  <si>
    <t>6th  Forecast</t>
  </si>
  <si>
    <t>7th  Forecast</t>
  </si>
  <si>
    <t>2013/16</t>
  </si>
  <si>
    <t>Final  Forecast</t>
  </si>
  <si>
    <t>Intentions to plant</t>
  </si>
  <si>
    <t>2014/15</t>
  </si>
  <si>
    <t>Feb</t>
  </si>
  <si>
    <t>Mar</t>
  </si>
  <si>
    <t>Apr</t>
  </si>
  <si>
    <t>Mei</t>
  </si>
  <si>
    <t>Jun</t>
  </si>
  <si>
    <t>Jul</t>
  </si>
  <si>
    <t>Aug</t>
  </si>
  <si>
    <t>Sep</t>
  </si>
  <si>
    <t>2014/15*</t>
  </si>
  <si>
    <t>1ste skatting</t>
  </si>
  <si>
    <t>2014/15 PRODUKSIESEISOEN</t>
  </si>
  <si>
    <t>PROVINSIE % AANDEEL IN WITMIELIES PRODUKSIE</t>
  </si>
  <si>
    <t>PROVINSIE % AANDEEL IN GEELMIELIES PRODUKSIE</t>
  </si>
  <si>
    <t>PROVINSIE % AANDEEL IN TOTALE MIELIE PRODUKSIE</t>
  </si>
  <si>
    <t>PROVINCE % SHARE IN WHITE MAIZE PRODUCTION</t>
  </si>
  <si>
    <t>PROVINCE % SHARE IN YELLOW MAIZE PRODUCTION</t>
  </si>
  <si>
    <t>PROVINCE % SHARE IN TOTAL MAIZE PRODUCTION</t>
  </si>
  <si>
    <t>Jan</t>
  </si>
  <si>
    <t>3nd Forecast</t>
  </si>
  <si>
    <t>4rd Forecast</t>
  </si>
  <si>
    <t>2015/16</t>
  </si>
  <si>
    <t>Rekord</t>
  </si>
  <si>
    <t>2de</t>
  </si>
  <si>
    <t>000 t</t>
  </si>
  <si>
    <t>2017/18*</t>
  </si>
  <si>
    <t>2016/17</t>
  </si>
  <si>
    <t>2de Rekord</t>
  </si>
  <si>
    <t>2017/18</t>
  </si>
  <si>
    <t>000 ha</t>
  </si>
  <si>
    <t xml:space="preserve"> - </t>
  </si>
  <si>
    <t>000 ton</t>
  </si>
  <si>
    <t>2018/19</t>
  </si>
  <si>
    <t>2020/21</t>
  </si>
  <si>
    <t>000 t/ha</t>
  </si>
  <si>
    <t>3de</t>
  </si>
  <si>
    <t>Rekord 1</t>
  </si>
  <si>
    <t>Rekord 2</t>
  </si>
  <si>
    <t>Rekord 3</t>
  </si>
  <si>
    <t>2019/20</t>
  </si>
  <si>
    <t>2021/22</t>
  </si>
  <si>
    <t>2022/23</t>
  </si>
  <si>
    <t>5 yr ave</t>
  </si>
  <si>
    <t>10 yr ave</t>
  </si>
  <si>
    <t>2023/24*</t>
  </si>
  <si>
    <t>2022/24*</t>
  </si>
  <si>
    <t>2024/25*</t>
  </si>
  <si>
    <t>2025/26*</t>
  </si>
  <si>
    <t>2026/27*</t>
  </si>
  <si>
    <t>Opgedateer/Updated: Junie 2024</t>
  </si>
  <si>
    <t>5de Produksieskatting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</si>
</sst>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"/>
    <numFmt numFmtId="165" formatCode="##\ ###\ ###"/>
    <numFmt numFmtId="166" formatCode="##.0\ ###\ ###"/>
    <numFmt numFmtId="167" formatCode="#\ ###\ ###"/>
    <numFmt numFmtId="168" formatCode="#.0\ ###\ ###"/>
    <numFmt numFmtId="169" formatCode="0.000"/>
    <numFmt numFmtId="170" formatCode="0.000_)"/>
    <numFmt numFmtId="171" formatCode="0.0%"/>
    <numFmt numFmtId="172" formatCode="#,###,###"/>
    <numFmt numFmtId="173" formatCode=".\ ##\ ;#################################################################"/>
    <numFmt numFmtId="174" formatCode="0.0000"/>
    <numFmt numFmtId="175" formatCode=".\ #\ ;"/>
    <numFmt numFmtId="176" formatCode="#,##0.000"/>
  </numFmts>
  <fonts count="16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27">
    <xf numFmtId="164" fontId="0" fillId="0" borderId="0" xfId="0" applyNumberFormat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/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0" borderId="2" xfId="0" applyNumberForma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164" fontId="0" fillId="0" borderId="3" xfId="0" applyNumberFormat="1" applyBorder="1"/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1" xfId="0" applyNumberForma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2" xfId="0" applyNumberForma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0" fillId="0" borderId="8" xfId="0" applyNumberFormat="1" applyBorder="1"/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2" fontId="2" fillId="0" borderId="2" xfId="0" applyNumberFormat="1" applyFont="1" applyBorder="1" applyProtection="1">
      <protection locked="0"/>
    </xf>
    <xf numFmtId="164" fontId="2" fillId="0" borderId="0" xfId="0" applyNumberFormat="1" applyFont="1"/>
    <xf numFmtId="164" fontId="0" fillId="0" borderId="9" xfId="0" applyNumberFormat="1" applyBorder="1"/>
    <xf numFmtId="164" fontId="1" fillId="0" borderId="10" xfId="0" applyNumberFormat="1" applyFont="1" applyBorder="1" applyProtection="1">
      <protection locked="0"/>
    </xf>
    <xf numFmtId="164" fontId="0" fillId="0" borderId="12" xfId="0" applyNumberFormat="1" applyBorder="1"/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7" xfId="0" quotePrefix="1" applyNumberFormat="1" applyBorder="1" applyAlignment="1" applyProtection="1">
      <alignment horizontal="center"/>
      <protection locked="0"/>
    </xf>
    <xf numFmtId="164" fontId="2" fillId="0" borderId="15" xfId="0" applyNumberFormat="1" applyFont="1" applyBorder="1"/>
    <xf numFmtId="164" fontId="0" fillId="0" borderId="13" xfId="0" applyNumberFormat="1" applyBorder="1"/>
    <xf numFmtId="164" fontId="0" fillId="0" borderId="7" xfId="0" quotePrefix="1" applyNumberFormat="1" applyBorder="1" applyProtection="1">
      <protection locked="0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5" xfId="0" applyNumberFormat="1" applyBorder="1"/>
    <xf numFmtId="164" fontId="0" fillId="0" borderId="3" xfId="0" quotePrefix="1" applyNumberFormat="1" applyBorder="1"/>
    <xf numFmtId="166" fontId="3" fillId="0" borderId="11" xfId="0" applyNumberFormat="1" applyFont="1" applyBorder="1"/>
    <xf numFmtId="165" fontId="3" fillId="0" borderId="0" xfId="0" applyNumberFormat="1" applyFont="1"/>
    <xf numFmtId="165" fontId="3" fillId="0" borderId="1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/>
    <xf numFmtId="166" fontId="0" fillId="0" borderId="11" xfId="0" applyNumberFormat="1" applyBorder="1"/>
    <xf numFmtId="166" fontId="0" fillId="0" borderId="10" xfId="0" applyNumberFormat="1" applyBorder="1"/>
    <xf numFmtId="168" fontId="3" fillId="0" borderId="11" xfId="0" applyNumberFormat="1" applyFont="1" applyBorder="1"/>
    <xf numFmtId="168" fontId="3" fillId="0" borderId="0" xfId="0" applyNumberFormat="1" applyFont="1"/>
    <xf numFmtId="168" fontId="3" fillId="0" borderId="1" xfId="0" applyNumberFormat="1" applyFont="1" applyBorder="1"/>
    <xf numFmtId="164" fontId="0" fillId="0" borderId="9" xfId="0" quotePrefix="1" applyNumberFormat="1" applyBorder="1"/>
    <xf numFmtId="164" fontId="1" fillId="0" borderId="1" xfId="0" applyNumberFormat="1" applyFont="1" applyBorder="1"/>
    <xf numFmtId="164" fontId="0" fillId="0" borderId="9" xfId="0" quotePrefix="1" applyNumberFormat="1" applyBorder="1" applyProtection="1">
      <protection locked="0"/>
    </xf>
    <xf numFmtId="164" fontId="2" fillId="0" borderId="1" xfId="0" applyNumberFormat="1" applyFont="1" applyBorder="1"/>
    <xf numFmtId="164" fontId="2" fillId="0" borderId="13" xfId="0" applyNumberFormat="1" applyFont="1" applyBorder="1"/>
    <xf numFmtId="164" fontId="2" fillId="0" borderId="12" xfId="0" applyNumberFormat="1" applyFont="1" applyBorder="1"/>
    <xf numFmtId="169" fontId="5" fillId="0" borderId="3" xfId="0" quotePrefix="1" applyNumberFormat="1" applyFont="1" applyBorder="1" applyAlignment="1" applyProtection="1">
      <alignment horizontal="left"/>
      <protection locked="0"/>
    </xf>
    <xf numFmtId="170" fontId="6" fillId="0" borderId="10" xfId="0" applyNumberFormat="1" applyFont="1" applyBorder="1" applyAlignment="1" applyProtection="1">
      <alignment horizontal="right"/>
      <protection locked="0"/>
    </xf>
    <xf numFmtId="164" fontId="1" fillId="0" borderId="11" xfId="0" applyNumberFormat="1" applyFont="1" applyBorder="1"/>
    <xf numFmtId="164" fontId="2" fillId="0" borderId="9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2" fontId="0" fillId="0" borderId="1" xfId="0" applyNumberFormat="1" applyBorder="1"/>
    <xf numFmtId="2" fontId="1" fillId="0" borderId="1" xfId="0" applyNumberFormat="1" applyFont="1" applyBorder="1"/>
    <xf numFmtId="164" fontId="7" fillId="0" borderId="0" xfId="0" applyNumberFormat="1" applyFont="1" applyProtection="1">
      <protection locked="0"/>
    </xf>
    <xf numFmtId="0" fontId="0" fillId="0" borderId="0" xfId="0"/>
    <xf numFmtId="0" fontId="2" fillId="0" borderId="0" xfId="0" applyFont="1"/>
    <xf numFmtId="164" fontId="2" fillId="0" borderId="8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5" fillId="0" borderId="0" xfId="0" applyFont="1"/>
    <xf numFmtId="164" fontId="7" fillId="2" borderId="0" xfId="0" applyNumberFormat="1" applyFont="1" applyFill="1" applyProtection="1">
      <protection locked="0"/>
    </xf>
    <xf numFmtId="164" fontId="5" fillId="0" borderId="0" xfId="0" applyNumberFormat="1" applyFont="1"/>
    <xf numFmtId="49" fontId="5" fillId="0" borderId="7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/>
    <xf numFmtId="0" fontId="5" fillId="3" borderId="0" xfId="0" applyFont="1" applyFill="1"/>
    <xf numFmtId="164" fontId="5" fillId="3" borderId="0" xfId="0" applyNumberFormat="1" applyFont="1" applyFill="1" applyAlignment="1">
      <alignment wrapText="1"/>
    </xf>
    <xf numFmtId="164" fontId="0" fillId="3" borderId="0" xfId="0" applyNumberFormat="1" applyFill="1"/>
    <xf numFmtId="164" fontId="5" fillId="3" borderId="0" xfId="0" applyNumberFormat="1" applyFont="1" applyFill="1"/>
    <xf numFmtId="170" fontId="6" fillId="0" borderId="11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/>
    <xf numFmtId="2" fontId="2" fillId="0" borderId="1" xfId="0" applyNumberFormat="1" applyFont="1" applyBorder="1"/>
    <xf numFmtId="164" fontId="0" fillId="0" borderId="0" xfId="0" applyNumberFormat="1" applyAlignment="1">
      <alignment horizontal="center"/>
    </xf>
    <xf numFmtId="49" fontId="4" fillId="0" borderId="7" xfId="0" applyNumberFormat="1" applyFont="1" applyBorder="1" applyAlignment="1" applyProtection="1">
      <alignment horizontal="center"/>
      <protection locked="0"/>
    </xf>
    <xf numFmtId="164" fontId="4" fillId="3" borderId="0" xfId="0" applyNumberFormat="1" applyFont="1" applyFill="1"/>
    <xf numFmtId="164" fontId="0" fillId="4" borderId="0" xfId="0" applyNumberFormat="1" applyFill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7" fontId="3" fillId="0" borderId="0" xfId="0" applyNumberFormat="1" applyFont="1"/>
    <xf numFmtId="2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5" fontId="3" fillId="0" borderId="0" xfId="0" applyNumberFormat="1" applyFont="1"/>
    <xf numFmtId="164" fontId="0" fillId="0" borderId="6" xfId="0" applyNumberFormat="1" applyBorder="1" applyAlignment="1" applyProtection="1">
      <alignment horizontal="center"/>
      <protection locked="0"/>
    </xf>
    <xf numFmtId="164" fontId="4" fillId="4" borderId="0" xfId="0" applyNumberFormat="1" applyFont="1" applyFill="1"/>
    <xf numFmtId="49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4" fillId="3" borderId="9" xfId="0" applyNumberFormat="1" applyFont="1" applyFill="1" applyBorder="1"/>
    <xf numFmtId="3" fontId="0" fillId="0" borderId="0" xfId="0" applyNumberFormat="1"/>
    <xf numFmtId="164" fontId="0" fillId="0" borderId="2" xfId="0" applyNumberFormat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locked="0"/>
    </xf>
    <xf numFmtId="2" fontId="0" fillId="0" borderId="14" xfId="0" applyNumberFormat="1" applyBorder="1" applyAlignment="1">
      <alignment horizontal="center"/>
    </xf>
    <xf numFmtId="169" fontId="0" fillId="0" borderId="0" xfId="0" applyNumberFormat="1"/>
    <xf numFmtId="174" fontId="0" fillId="0" borderId="0" xfId="0" applyNumberFormat="1"/>
    <xf numFmtId="171" fontId="3" fillId="0" borderId="1" xfId="0" applyNumberFormat="1" applyFont="1" applyBorder="1"/>
    <xf numFmtId="171" fontId="0" fillId="0" borderId="1" xfId="0" applyNumberFormat="1" applyBorder="1" applyProtection="1">
      <protection locked="0"/>
    </xf>
    <xf numFmtId="9" fontId="1" fillId="0" borderId="1" xfId="0" applyNumberFormat="1" applyFont="1" applyBorder="1"/>
    <xf numFmtId="9" fontId="1" fillId="0" borderId="15" xfId="0" applyNumberFormat="1" applyFont="1" applyBorder="1"/>
    <xf numFmtId="9" fontId="2" fillId="0" borderId="15" xfId="0" applyNumberFormat="1" applyFont="1" applyBorder="1"/>
    <xf numFmtId="169" fontId="4" fillId="0" borderId="16" xfId="0" applyNumberFormat="1" applyFont="1" applyBorder="1" applyAlignment="1">
      <alignment horizontal="center"/>
    </xf>
    <xf numFmtId="176" fontId="0" fillId="0" borderId="0" xfId="0" applyNumberFormat="1"/>
    <xf numFmtId="164" fontId="4" fillId="0" borderId="0" xfId="0" applyNumberFormat="1" applyFont="1" applyProtection="1">
      <protection locked="0"/>
    </xf>
    <xf numFmtId="2" fontId="1" fillId="2" borderId="1" xfId="0" applyNumberFormat="1" applyFont="1" applyFill="1" applyBorder="1"/>
    <xf numFmtId="2" fontId="2" fillId="2" borderId="1" xfId="0" applyNumberFormat="1" applyFont="1" applyFill="1" applyBorder="1"/>
    <xf numFmtId="164" fontId="4" fillId="0" borderId="10" xfId="0" applyNumberFormat="1" applyFont="1" applyBorder="1"/>
    <xf numFmtId="2" fontId="0" fillId="0" borderId="14" xfId="0" applyNumberFormat="1" applyBorder="1"/>
    <xf numFmtId="49" fontId="4" fillId="0" borderId="7" xfId="0" quotePrefix="1" applyNumberFormat="1" applyFont="1" applyBorder="1" applyProtection="1">
      <protection locked="0"/>
    </xf>
    <xf numFmtId="164" fontId="0" fillId="0" borderId="8" xfId="0" quotePrefix="1" applyNumberFormat="1" applyBorder="1" applyAlignment="1" applyProtection="1">
      <alignment horizontal="center"/>
      <protection locked="0"/>
    </xf>
    <xf numFmtId="2" fontId="0" fillId="0" borderId="15" xfId="0" applyNumberFormat="1" applyBorder="1"/>
    <xf numFmtId="164" fontId="4" fillId="0" borderId="1" xfId="0" applyNumberFormat="1" applyFont="1" applyBorder="1" applyAlignment="1">
      <alignment horizontal="center"/>
    </xf>
    <xf numFmtId="164" fontId="4" fillId="0" borderId="8" xfId="0" quotePrefix="1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 wrapText="1"/>
      <protection locked="0"/>
    </xf>
    <xf numFmtId="164" fontId="2" fillId="2" borderId="15" xfId="0" applyNumberFormat="1" applyFont="1" applyFill="1" applyBorder="1"/>
    <xf numFmtId="164" fontId="13" fillId="0" borderId="0" xfId="0" applyNumberFormat="1" applyFont="1"/>
    <xf numFmtId="164" fontId="13" fillId="0" borderId="8" xfId="0" quotePrefix="1" applyNumberFormat="1" applyFont="1" applyBorder="1" applyAlignment="1" applyProtection="1">
      <alignment horizontal="center"/>
      <protection locked="0"/>
    </xf>
    <xf numFmtId="164" fontId="13" fillId="0" borderId="9" xfId="0" applyNumberFormat="1" applyFont="1" applyBorder="1"/>
    <xf numFmtId="164" fontId="13" fillId="0" borderId="1" xfId="0" applyNumberFormat="1" applyFont="1" applyBorder="1"/>
    <xf numFmtId="164" fontId="13" fillId="0" borderId="10" xfId="0" applyNumberFormat="1" applyFont="1" applyBorder="1"/>
    <xf numFmtId="164" fontId="13" fillId="4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/>
      <protection locked="0"/>
    </xf>
    <xf numFmtId="164" fontId="13" fillId="0" borderId="8" xfId="0" applyNumberFormat="1" applyFont="1" applyBorder="1" applyProtection="1">
      <protection locked="0"/>
    </xf>
    <xf numFmtId="164" fontId="13" fillId="0" borderId="8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164" fontId="4" fillId="0" borderId="8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/>
    <xf numFmtId="2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2" fontId="0" fillId="2" borderId="15" xfId="0" applyNumberFormat="1" applyFill="1" applyBorder="1"/>
    <xf numFmtId="164" fontId="4" fillId="0" borderId="2" xfId="0" applyNumberFormat="1" applyFont="1" applyBorder="1"/>
    <xf numFmtId="164" fontId="4" fillId="0" borderId="2" xfId="0" applyNumberFormat="1" applyFont="1" applyBorder="1" applyAlignment="1" applyProtection="1">
      <alignment horizontal="center"/>
      <protection locked="0"/>
    </xf>
    <xf numFmtId="171" fontId="4" fillId="0" borderId="1" xfId="0" applyNumberFormat="1" applyFont="1" applyBorder="1" applyProtection="1">
      <protection locked="0"/>
    </xf>
    <xf numFmtId="49" fontId="4" fillId="0" borderId="7" xfId="0" quotePrefix="1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/>
    <xf numFmtId="169" fontId="9" fillId="0" borderId="0" xfId="0" applyNumberFormat="1" applyFont="1"/>
    <xf numFmtId="169" fontId="9" fillId="0" borderId="15" xfId="0" applyNumberFormat="1" applyFont="1" applyBorder="1" applyAlignment="1">
      <alignment horizontal="center"/>
    </xf>
    <xf numFmtId="164" fontId="14" fillId="0" borderId="0" xfId="0" applyNumberFormat="1" applyFont="1"/>
    <xf numFmtId="49" fontId="14" fillId="0" borderId="7" xfId="0" applyNumberFormat="1" applyFont="1" applyBorder="1" applyAlignment="1" applyProtection="1">
      <alignment horizontal="center"/>
      <protection locked="0"/>
    </xf>
    <xf numFmtId="164" fontId="14" fillId="0" borderId="8" xfId="0" applyNumberFormat="1" applyFont="1" applyBorder="1" applyAlignment="1" applyProtection="1">
      <alignment horizontal="center"/>
      <protection locked="0"/>
    </xf>
    <xf numFmtId="164" fontId="14" fillId="0" borderId="9" xfId="0" applyNumberFormat="1" applyFont="1" applyBorder="1"/>
    <xf numFmtId="164" fontId="14" fillId="0" borderId="1" xfId="0" applyNumberFormat="1" applyFont="1" applyBorder="1"/>
    <xf numFmtId="164" fontId="15" fillId="0" borderId="1" xfId="0" applyNumberFormat="1" applyFont="1" applyBorder="1"/>
    <xf numFmtId="164" fontId="14" fillId="0" borderId="10" xfId="0" applyNumberFormat="1" applyFont="1" applyBorder="1"/>
    <xf numFmtId="164" fontId="15" fillId="0" borderId="11" xfId="0" applyNumberFormat="1" applyFont="1" applyBorder="1"/>
    <xf numFmtId="164" fontId="14" fillId="0" borderId="7" xfId="0" quotePrefix="1" applyNumberFormat="1" applyFont="1" applyBorder="1" applyAlignment="1" applyProtection="1">
      <alignment horizontal="center"/>
      <protection locked="0"/>
    </xf>
    <xf numFmtId="164" fontId="14" fillId="0" borderId="14" xfId="0" applyNumberFormat="1" applyFont="1" applyBorder="1" applyAlignment="1">
      <alignment horizontal="center"/>
    </xf>
    <xf numFmtId="164" fontId="14" fillId="0" borderId="7" xfId="0" applyNumberFormat="1" applyFont="1" applyBorder="1" applyProtection="1">
      <protection locked="0"/>
    </xf>
    <xf numFmtId="164" fontId="14" fillId="0" borderId="8" xfId="0" applyNumberFormat="1" applyFont="1" applyBorder="1" applyProtection="1">
      <protection locked="0"/>
    </xf>
    <xf numFmtId="2" fontId="14" fillId="0" borderId="1" xfId="0" applyNumberFormat="1" applyFont="1" applyBorder="1" applyProtection="1">
      <protection locked="0"/>
    </xf>
    <xf numFmtId="2" fontId="14" fillId="0" borderId="1" xfId="0" applyNumberFormat="1" applyFont="1" applyBorder="1"/>
    <xf numFmtId="2" fontId="15" fillId="0" borderId="1" xfId="0" applyNumberFormat="1" applyFont="1" applyBorder="1"/>
    <xf numFmtId="174" fontId="14" fillId="0" borderId="0" xfId="0" applyNumberFormat="1" applyFont="1"/>
    <xf numFmtId="169" fontId="14" fillId="0" borderId="0" xfId="0" applyNumberFormat="1" applyFont="1"/>
    <xf numFmtId="164" fontId="14" fillId="0" borderId="7" xfId="0" quotePrefix="1" applyNumberFormat="1" applyFont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9" xfId="0" quotePrefix="1" applyNumberFormat="1" applyFont="1" applyBorder="1" applyProtection="1">
      <protection locked="0"/>
    </xf>
    <xf numFmtId="164" fontId="14" fillId="0" borderId="2" xfId="0" applyNumberFormat="1" applyFont="1" applyBorder="1" applyProtection="1">
      <protection locked="0"/>
    </xf>
    <xf numFmtId="164" fontId="14" fillId="0" borderId="15" xfId="0" applyNumberFormat="1" applyFont="1" applyBorder="1"/>
    <xf numFmtId="164" fontId="14" fillId="0" borderId="0" xfId="0" applyNumberFormat="1" applyFont="1" applyProtection="1">
      <protection locked="0"/>
    </xf>
    <xf numFmtId="49" fontId="14" fillId="0" borderId="7" xfId="0" quotePrefix="1" applyNumberFormat="1" applyFont="1" applyBorder="1" applyProtection="1">
      <protection locked="0"/>
    </xf>
    <xf numFmtId="164" fontId="14" fillId="0" borderId="14" xfId="0" applyNumberFormat="1" applyFont="1" applyBorder="1"/>
    <xf numFmtId="164" fontId="14" fillId="0" borderId="2" xfId="0" applyNumberFormat="1" applyFont="1" applyBorder="1"/>
    <xf numFmtId="171" fontId="12" fillId="0" borderId="1" xfId="0" applyNumberFormat="1" applyFont="1" applyBorder="1"/>
    <xf numFmtId="9" fontId="15" fillId="0" borderId="1" xfId="0" applyNumberFormat="1" applyFont="1" applyBorder="1"/>
    <xf numFmtId="171" fontId="14" fillId="0" borderId="1" xfId="0" applyNumberFormat="1" applyFont="1" applyBorder="1" applyProtection="1">
      <protection locked="0"/>
    </xf>
    <xf numFmtId="9" fontId="15" fillId="0" borderId="15" xfId="0" applyNumberFormat="1" applyFont="1" applyBorder="1"/>
    <xf numFmtId="14" fontId="0" fillId="0" borderId="0" xfId="0" applyNumberFormat="1"/>
    <xf numFmtId="10" fontId="0" fillId="0" borderId="0" xfId="1" applyNumberFormat="1" applyFont="1"/>
    <xf numFmtId="170" fontId="6" fillId="0" borderId="0" xfId="0" applyNumberFormat="1" applyFont="1" applyAlignment="1" applyProtection="1">
      <alignment horizontal="left"/>
      <protection locked="0"/>
    </xf>
    <xf numFmtId="169" fontId="10" fillId="0" borderId="15" xfId="0" applyNumberFormat="1" applyFont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49" fontId="4" fillId="5" borderId="9" xfId="0" applyNumberFormat="1" applyFont="1" applyFill="1" applyBorder="1" applyAlignment="1" applyProtection="1">
      <alignment horizontal="center"/>
      <protection locked="0"/>
    </xf>
    <xf numFmtId="164" fontId="0" fillId="5" borderId="10" xfId="0" applyNumberFormat="1" applyFill="1" applyBorder="1" applyAlignment="1">
      <alignment horizontal="center"/>
    </xf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5" borderId="10" xfId="0" applyNumberFormat="1" applyFill="1" applyBorder="1"/>
    <xf numFmtId="164" fontId="0" fillId="5" borderId="9" xfId="0" applyNumberFormat="1" applyFill="1" applyBorder="1"/>
    <xf numFmtId="164" fontId="0" fillId="5" borderId="9" xfId="0" applyNumberFormat="1" applyFill="1" applyBorder="1" applyAlignment="1">
      <alignment horizontal="center"/>
    </xf>
    <xf numFmtId="164" fontId="4" fillId="5" borderId="1" xfId="0" applyNumberFormat="1" applyFont="1" applyFill="1" applyBorder="1"/>
    <xf numFmtId="164" fontId="0" fillId="5" borderId="14" xfId="0" applyNumberFormat="1" applyFill="1" applyBorder="1" applyAlignment="1">
      <alignment horizontal="center"/>
    </xf>
    <xf numFmtId="2" fontId="4" fillId="5" borderId="1" xfId="0" applyNumberFormat="1" applyFont="1" applyFill="1" applyBorder="1" applyProtection="1">
      <protection locked="0"/>
    </xf>
    <xf numFmtId="2" fontId="4" fillId="5" borderId="1" xfId="0" applyNumberFormat="1" applyFont="1" applyFill="1" applyBorder="1"/>
    <xf numFmtId="2" fontId="2" fillId="5" borderId="1" xfId="0" applyNumberFormat="1" applyFont="1" applyFill="1" applyBorder="1"/>
    <xf numFmtId="49" fontId="4" fillId="5" borderId="7" xfId="0" applyNumberFormat="1" applyFont="1" applyFill="1" applyBorder="1" applyAlignment="1" applyProtection="1">
      <alignment horizontal="center"/>
      <protection locked="0"/>
    </xf>
    <xf numFmtId="164" fontId="4" fillId="5" borderId="8" xfId="0" quotePrefix="1" applyNumberFormat="1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4" fontId="13" fillId="5" borderId="1" xfId="0" applyNumberFormat="1" applyFont="1" applyFill="1" applyBorder="1"/>
    <xf numFmtId="2" fontId="0" fillId="5" borderId="14" xfId="0" applyNumberFormat="1" applyFill="1" applyBorder="1"/>
    <xf numFmtId="10" fontId="2" fillId="0" borderId="0" xfId="1" applyNumberFormat="1" applyFont="1" applyBorder="1"/>
    <xf numFmtId="171" fontId="3" fillId="5" borderId="1" xfId="0" applyNumberFormat="1" applyFont="1" applyFill="1" applyBorder="1"/>
    <xf numFmtId="9" fontId="1" fillId="5" borderId="1" xfId="0" applyNumberFormat="1" applyFont="1" applyFill="1" applyBorder="1"/>
    <xf numFmtId="171" fontId="0" fillId="5" borderId="1" xfId="0" applyNumberFormat="1" applyFill="1" applyBorder="1" applyProtection="1">
      <protection locked="0"/>
    </xf>
    <xf numFmtId="164" fontId="13" fillId="5" borderId="8" xfId="0" applyNumberFormat="1" applyFont="1" applyFill="1" applyBorder="1" applyAlignment="1" applyProtection="1">
      <alignment horizontal="center"/>
      <protection locked="0"/>
    </xf>
    <xf numFmtId="9" fontId="1" fillId="5" borderId="15" xfId="0" applyNumberFormat="1" applyFont="1" applyFill="1" applyBorder="1"/>
    <xf numFmtId="171" fontId="4" fillId="5" borderId="1" xfId="0" applyNumberFormat="1" applyFont="1" applyFill="1" applyBorder="1" applyProtection="1"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9" fontId="2" fillId="5" borderId="15" xfId="0" applyNumberFormat="1" applyFont="1" applyFill="1" applyBorder="1"/>
    <xf numFmtId="49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3.xml"/><Relationship Id="rId39" Type="http://schemas.openxmlformats.org/officeDocument/2006/relationships/chartsheet" Target="chartsheets/sheet35.xml"/><Relationship Id="rId21" Type="http://schemas.openxmlformats.org/officeDocument/2006/relationships/worksheet" Target="worksheets/sheet3.xml"/><Relationship Id="rId34" Type="http://schemas.openxmlformats.org/officeDocument/2006/relationships/chartsheet" Target="chartsheets/sheet30.xml"/><Relationship Id="rId42" Type="http://schemas.openxmlformats.org/officeDocument/2006/relationships/chartsheet" Target="chartsheets/sheet38.xml"/><Relationship Id="rId47" Type="http://schemas.openxmlformats.org/officeDocument/2006/relationships/chartsheet" Target="chartsheets/sheet43.xml"/><Relationship Id="rId50" Type="http://schemas.openxmlformats.org/officeDocument/2006/relationships/chartsheet" Target="chartsheets/sheet46.xml"/><Relationship Id="rId55" Type="http://schemas.openxmlformats.org/officeDocument/2006/relationships/sharedStrings" Target="sharedStrings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9" Type="http://schemas.openxmlformats.org/officeDocument/2006/relationships/worksheet" Target="worksheets/sheet4.xml"/><Relationship Id="rId11" Type="http://schemas.openxmlformats.org/officeDocument/2006/relationships/worksheet" Target="worksheets/sheet2.xml"/><Relationship Id="rId24" Type="http://schemas.openxmlformats.org/officeDocument/2006/relationships/chartsheet" Target="chartsheets/sheet21.xml"/><Relationship Id="rId32" Type="http://schemas.openxmlformats.org/officeDocument/2006/relationships/chartsheet" Target="chartsheets/sheet28.xml"/><Relationship Id="rId37" Type="http://schemas.openxmlformats.org/officeDocument/2006/relationships/chartsheet" Target="chartsheets/sheet33.xml"/><Relationship Id="rId40" Type="http://schemas.openxmlformats.org/officeDocument/2006/relationships/chartsheet" Target="chartsheets/sheet36.xml"/><Relationship Id="rId45" Type="http://schemas.openxmlformats.org/officeDocument/2006/relationships/chartsheet" Target="chartsheets/sheet41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chartsheet" Target="chartsheets/sheet4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chartsheet" Target="chartsheets/sheet26.xml"/><Relationship Id="rId35" Type="http://schemas.openxmlformats.org/officeDocument/2006/relationships/chartsheet" Target="chartsheets/sheet31.xml"/><Relationship Id="rId43" Type="http://schemas.openxmlformats.org/officeDocument/2006/relationships/chartsheet" Target="chartsheets/sheet39.xml"/><Relationship Id="rId48" Type="http://schemas.openxmlformats.org/officeDocument/2006/relationships/chartsheet" Target="chartsheets/sheet44.xml"/><Relationship Id="rId56" Type="http://schemas.openxmlformats.org/officeDocument/2006/relationships/calcChain" Target="calcChain.xml"/><Relationship Id="rId8" Type="http://schemas.openxmlformats.org/officeDocument/2006/relationships/chartsheet" Target="chartsheets/sheet7.xml"/><Relationship Id="rId51" Type="http://schemas.openxmlformats.org/officeDocument/2006/relationships/chartsheet" Target="chartsheets/sheet47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2.xml"/><Relationship Id="rId33" Type="http://schemas.openxmlformats.org/officeDocument/2006/relationships/chartsheet" Target="chartsheets/sheet29.xml"/><Relationship Id="rId38" Type="http://schemas.openxmlformats.org/officeDocument/2006/relationships/chartsheet" Target="chartsheets/sheet34.xml"/><Relationship Id="rId46" Type="http://schemas.openxmlformats.org/officeDocument/2006/relationships/chartsheet" Target="chartsheets/sheet42.xml"/><Relationship Id="rId59" Type="http://schemas.openxmlformats.org/officeDocument/2006/relationships/customXml" Target="../customXml/item3.xml"/><Relationship Id="rId20" Type="http://schemas.openxmlformats.org/officeDocument/2006/relationships/chartsheet" Target="chartsheets/sheet18.xml"/><Relationship Id="rId41" Type="http://schemas.openxmlformats.org/officeDocument/2006/relationships/chartsheet" Target="chartsheets/sheet3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36" Type="http://schemas.openxmlformats.org/officeDocument/2006/relationships/chartsheet" Target="chartsheets/sheet32.xml"/><Relationship Id="rId49" Type="http://schemas.openxmlformats.org/officeDocument/2006/relationships/chartsheet" Target="chartsheets/sheet45.xml"/><Relationship Id="rId57" Type="http://schemas.openxmlformats.org/officeDocument/2006/relationships/customXml" Target="../customXml/item1.xml"/><Relationship Id="rId10" Type="http://schemas.openxmlformats.org/officeDocument/2006/relationships/chartsheet" Target="chartsheets/sheet9.xml"/><Relationship Id="rId31" Type="http://schemas.openxmlformats.org/officeDocument/2006/relationships/chartsheet" Target="chartsheets/sheet27.xml"/><Relationship Id="rId44" Type="http://schemas.openxmlformats.org/officeDocument/2006/relationships/chartsheet" Target="chartsheets/sheet40.xml"/><Relationship Id="rId52" Type="http://schemas.openxmlformats.org/officeDocument/2006/relationships/chartsheet" Target="chartsheets/sheet48.xml"/><Relationship Id="rId6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TOTALE OPPERVLAKTE, PRODUKSIE EN OPBRENGS ONDER MIELIES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TOTAL AREA PLANTED , PRODUCTION AND YIELD TO MAIZE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4028308851811"/>
          <c:y val="0.12425633634769032"/>
          <c:w val="0.78867296363639705"/>
          <c:h val="0.63596296715332712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Production/Produksie</c:v>
          </c:tx>
          <c:spPr>
            <a:solidFill>
              <a:srgbClr val="58595B"/>
            </a:solidFill>
          </c:spPr>
          <c:invertIfNegative val="0"/>
          <c:cat>
            <c:strRef>
              <c:f>'DATA-whiteyellow'!$D$166:$AK$166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'DATA-whiteyellow'!$D$119:$AK$119</c:f>
              <c:numCache>
                <c:formatCode>0.0</c:formatCode>
                <c:ptCount val="34"/>
                <c:pt idx="0">
                  <c:v>7825</c:v>
                </c:pt>
                <c:pt idx="1">
                  <c:v>2956</c:v>
                </c:pt>
                <c:pt idx="2">
                  <c:v>9077</c:v>
                </c:pt>
                <c:pt idx="3">
                  <c:v>12040</c:v>
                </c:pt>
                <c:pt idx="4">
                  <c:v>4406.3140000000003</c:v>
                </c:pt>
                <c:pt idx="5">
                  <c:v>9693.9979999999996</c:v>
                </c:pt>
                <c:pt idx="6">
                  <c:v>9582.2000000000007</c:v>
                </c:pt>
                <c:pt idx="7">
                  <c:v>7203.5</c:v>
                </c:pt>
                <c:pt idx="8">
                  <c:v>7461</c:v>
                </c:pt>
                <c:pt idx="9">
                  <c:v>11000.8</c:v>
                </c:pt>
                <c:pt idx="10">
                  <c:v>7486.84</c:v>
                </c:pt>
                <c:pt idx="11">
                  <c:v>9731.83</c:v>
                </c:pt>
                <c:pt idx="12">
                  <c:v>9391.4499999999989</c:v>
                </c:pt>
                <c:pt idx="13">
                  <c:v>9482</c:v>
                </c:pt>
                <c:pt idx="14">
                  <c:v>11450</c:v>
                </c:pt>
                <c:pt idx="15">
                  <c:v>6618</c:v>
                </c:pt>
                <c:pt idx="16">
                  <c:v>7125</c:v>
                </c:pt>
                <c:pt idx="17">
                  <c:v>12700</c:v>
                </c:pt>
                <c:pt idx="18">
                  <c:v>12050</c:v>
                </c:pt>
                <c:pt idx="19">
                  <c:v>12815</c:v>
                </c:pt>
                <c:pt idx="20">
                  <c:v>10360</c:v>
                </c:pt>
                <c:pt idx="21">
                  <c:v>12120.4</c:v>
                </c:pt>
                <c:pt idx="22">
                  <c:v>11810.3</c:v>
                </c:pt>
                <c:pt idx="23">
                  <c:v>14250</c:v>
                </c:pt>
                <c:pt idx="24">
                  <c:v>9955</c:v>
                </c:pt>
                <c:pt idx="25">
                  <c:v>7778.5</c:v>
                </c:pt>
                <c:pt idx="26">
                  <c:v>16820</c:v>
                </c:pt>
                <c:pt idx="27">
                  <c:v>12510</c:v>
                </c:pt>
                <c:pt idx="28" formatCode="0.00">
                  <c:v>11275.000000000002</c:v>
                </c:pt>
                <c:pt idx="29" formatCode="0.00">
                  <c:v>15300</c:v>
                </c:pt>
                <c:pt idx="30" formatCode="0.00">
                  <c:v>16315</c:v>
                </c:pt>
                <c:pt idx="31" formatCode="0.00">
                  <c:v>15387.199999999999</c:v>
                </c:pt>
                <c:pt idx="32" formatCode="0.00">
                  <c:v>16395.225000000002</c:v>
                </c:pt>
                <c:pt idx="33" formatCode="0.00">
                  <c:v>13399.9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A-4AA6-B403-E5AD3EBED63E}"/>
            </c:ext>
          </c:extLst>
        </c:ser>
        <c:ser>
          <c:idx val="1"/>
          <c:order val="1"/>
          <c:tx>
            <c:v>Area/ Oppervlakte</c:v>
          </c:tx>
          <c:spPr>
            <a:solidFill>
              <a:srgbClr val="AE9344"/>
            </a:solidFill>
          </c:spPr>
          <c:invertIfNegative val="0"/>
          <c:trendline>
            <c:spPr>
              <a:ln w="41275"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strRef>
              <c:f>'DATA-whiteyellow'!$D$166:$AK$166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'DATA-whiteyellow'!$D$63:$AK$63</c:f>
              <c:numCache>
                <c:formatCode>0.0</c:formatCode>
                <c:ptCount val="34"/>
                <c:pt idx="0">
                  <c:v>3207</c:v>
                </c:pt>
                <c:pt idx="1">
                  <c:v>3487</c:v>
                </c:pt>
                <c:pt idx="2">
                  <c:v>3662</c:v>
                </c:pt>
                <c:pt idx="3">
                  <c:v>3906.4920000000002</c:v>
                </c:pt>
                <c:pt idx="4">
                  <c:v>2951.6000000000004</c:v>
                </c:pt>
                <c:pt idx="5">
                  <c:v>3307</c:v>
                </c:pt>
                <c:pt idx="6">
                  <c:v>3361</c:v>
                </c:pt>
                <c:pt idx="7">
                  <c:v>2956</c:v>
                </c:pt>
                <c:pt idx="8">
                  <c:v>2904.7</c:v>
                </c:pt>
                <c:pt idx="9">
                  <c:v>3429.44</c:v>
                </c:pt>
                <c:pt idx="10">
                  <c:v>2673.9050000000002</c:v>
                </c:pt>
                <c:pt idx="11">
                  <c:v>3016.88</c:v>
                </c:pt>
                <c:pt idx="12">
                  <c:v>3184.95</c:v>
                </c:pt>
                <c:pt idx="13">
                  <c:v>2843.3</c:v>
                </c:pt>
                <c:pt idx="14">
                  <c:v>2810</c:v>
                </c:pt>
                <c:pt idx="15">
                  <c:v>1600.2</c:v>
                </c:pt>
                <c:pt idx="16">
                  <c:v>2551.8000000000002</c:v>
                </c:pt>
                <c:pt idx="17">
                  <c:v>2799</c:v>
                </c:pt>
                <c:pt idx="18">
                  <c:v>2427.5</c:v>
                </c:pt>
                <c:pt idx="19">
                  <c:v>2742.4</c:v>
                </c:pt>
                <c:pt idx="20">
                  <c:v>2372.3000000000002</c:v>
                </c:pt>
                <c:pt idx="21">
                  <c:v>2699.2</c:v>
                </c:pt>
                <c:pt idx="22">
                  <c:v>2781.2</c:v>
                </c:pt>
                <c:pt idx="23">
                  <c:v>2688.2</c:v>
                </c:pt>
                <c:pt idx="24">
                  <c:v>2652.8500000000004</c:v>
                </c:pt>
                <c:pt idx="25">
                  <c:v>1946.75</c:v>
                </c:pt>
                <c:pt idx="26">
                  <c:v>2628.6</c:v>
                </c:pt>
                <c:pt idx="27">
                  <c:v>2318.85</c:v>
                </c:pt>
                <c:pt idx="28">
                  <c:v>2300.5</c:v>
                </c:pt>
                <c:pt idx="29">
                  <c:v>2610.8000000000002</c:v>
                </c:pt>
                <c:pt idx="30">
                  <c:v>2755.4</c:v>
                </c:pt>
                <c:pt idx="31">
                  <c:v>2623</c:v>
                </c:pt>
                <c:pt idx="32">
                  <c:v>2586.1</c:v>
                </c:pt>
                <c:pt idx="33">
                  <c:v>2636.25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A-4AA6-B403-E5AD3EBED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08912"/>
        <c:axId val="1"/>
      </c:barChart>
      <c:lineChart>
        <c:grouping val="standard"/>
        <c:varyColors val="0"/>
        <c:ser>
          <c:idx val="2"/>
          <c:order val="2"/>
          <c:tx>
            <c:v>Yield/Opbrengs</c:v>
          </c:tx>
          <c:spPr>
            <a:ln w="44450">
              <a:solidFill>
                <a:srgbClr val="AE9344"/>
              </a:solidFill>
            </a:ln>
          </c:spPr>
          <c:marker>
            <c:symbol val="none"/>
          </c:marker>
          <c:trendline>
            <c:spPr>
              <a:ln w="25400">
                <a:solidFill>
                  <a:srgbClr val="58595B"/>
                </a:solidFill>
              </a:ln>
            </c:spPr>
            <c:trendlineType val="linear"/>
            <c:dispRSqr val="0"/>
            <c:dispEq val="0"/>
          </c:trendline>
          <c:cat>
            <c:strRef>
              <c:f>'DATA-whiteyellow'!$D$166:$AK$166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'DATA-whiteyellow'!$D$180:$AK$180</c:f>
              <c:numCache>
                <c:formatCode>0.0</c:formatCode>
                <c:ptCount val="34"/>
                <c:pt idx="0">
                  <c:v>2.4399750545681322</c:v>
                </c:pt>
                <c:pt idx="1">
                  <c:v>0.84772010324060798</c:v>
                </c:pt>
                <c:pt idx="2">
                  <c:v>2.4787001638448936</c:v>
                </c:pt>
                <c:pt idx="3">
                  <c:v>3.0820490608965794</c:v>
                </c:pt>
                <c:pt idx="4">
                  <c:v>1.4928560780593576</c:v>
                </c:pt>
                <c:pt idx="5">
                  <c:v>2.9313571212579377</c:v>
                </c:pt>
                <c:pt idx="6">
                  <c:v>2.8509967271645347</c:v>
                </c:pt>
                <c:pt idx="7">
                  <c:v>2.4369079837618401</c:v>
                </c:pt>
                <c:pt idx="8">
                  <c:v>2.5685957241711712</c:v>
                </c:pt>
                <c:pt idx="9">
                  <c:v>3.2077540356443031</c:v>
                </c:pt>
                <c:pt idx="10">
                  <c:v>2.7999648454227057</c:v>
                </c:pt>
                <c:pt idx="11">
                  <c:v>3.2257928721062816</c:v>
                </c:pt>
                <c:pt idx="12">
                  <c:v>2.9486962118714577</c:v>
                </c:pt>
                <c:pt idx="13">
                  <c:v>3.3348573840256037</c:v>
                </c:pt>
                <c:pt idx="14">
                  <c:v>4.0747330960854091</c:v>
                </c:pt>
                <c:pt idx="15">
                  <c:v>4.1357330333708289</c:v>
                </c:pt>
                <c:pt idx="16">
                  <c:v>2.7921467199623793</c:v>
                </c:pt>
                <c:pt idx="17">
                  <c:v>4.5373347624151483</c:v>
                </c:pt>
                <c:pt idx="18">
                  <c:v>4.9639546858908341</c:v>
                </c:pt>
                <c:pt idx="19">
                  <c:v>4.6729142357059512</c:v>
                </c:pt>
                <c:pt idx="20">
                  <c:v>4.3670699321333721</c:v>
                </c:pt>
                <c:pt idx="21">
                  <c:v>4.4903675163011263</c:v>
                </c:pt>
                <c:pt idx="22">
                  <c:v>4.246476341147706</c:v>
                </c:pt>
                <c:pt idx="23" formatCode="0.00">
                  <c:v>5.3009448701733506</c:v>
                </c:pt>
                <c:pt idx="24" formatCode="0.00">
                  <c:v>3.7525679929132814</c:v>
                </c:pt>
                <c:pt idx="25" formatCode="0.00">
                  <c:v>3.9956337485552846</c:v>
                </c:pt>
                <c:pt idx="26" formatCode="0.00">
                  <c:v>6.3988434908316218</c:v>
                </c:pt>
                <c:pt idx="27" formatCode="0.00">
                  <c:v>5.3949155831554441</c:v>
                </c:pt>
                <c:pt idx="28" formatCode="0.00">
                  <c:v>4.9011084546837651</c:v>
                </c:pt>
                <c:pt idx="29" formatCode="0.00">
                  <c:v>5.8602727133445685</c:v>
                </c:pt>
                <c:pt idx="30" formatCode="0.00">
                  <c:v>5.9211003846991357</c:v>
                </c:pt>
                <c:pt idx="31" formatCode="0.00">
                  <c:v>5.8662600076248568</c:v>
                </c:pt>
                <c:pt idx="32" formatCode="0.00">
                  <c:v>6.3397490429604435</c:v>
                </c:pt>
                <c:pt idx="33" formatCode="0.00">
                  <c:v>5.0829397818871502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3A-4AA6-B403-E5AD3EBED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04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 sz="14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Thousand ha or ton</a:t>
                </a:r>
              </a:p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 sz="14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Duisend ha or ton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408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t/ha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blipFill dpi="0" rotWithShape="1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9.0386271925260456E-2"/>
          <c:y val="0.89864903078314007"/>
          <c:w val="0.95285057291847342"/>
          <c:h val="0.96343023510528569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NOK: WITMIELIES OPPERVLAK- EN PRODUKSIESKATTING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99016147526104E-2"/>
          <c:y val="8.0990135675725591E-2"/>
          <c:w val="0.82934714881517146"/>
          <c:h val="0.75386335798934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3600000" scaled="0"/>
            </a:gradFill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2016'!$B$21:$J$21</c:f>
              <c:numCache>
                <c:formatCode>0.0</c:formatCode>
                <c:ptCount val="9"/>
                <c:pt idx="0">
                  <c:v>1032.6500000000001</c:v>
                </c:pt>
                <c:pt idx="1">
                  <c:v>1020.75</c:v>
                </c:pt>
                <c:pt idx="2">
                  <c:v>1014.75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8-41B1-8B18-03D81F5C0701}"/>
            </c:ext>
          </c:extLst>
        </c:ser>
        <c:ser>
          <c:idx val="1"/>
          <c:order val="1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0" scaled="0"/>
              <a:tileRect/>
            </a:gradFill>
          </c:spPr>
          <c:invertIfNegative val="0"/>
          <c:dLbls>
            <c:dLbl>
              <c:idx val="0"/>
              <c:layout>
                <c:manualLayout>
                  <c:x val="-3.9622640855368346E-2"/>
                  <c:y val="6.2789356143556532E-2"/>
                </c:manualLayout>
              </c:layout>
              <c:spPr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8-41B1-8B18-03D81F5C0701}"/>
                </c:ext>
              </c:extLst>
            </c:dLbl>
            <c:dLbl>
              <c:idx val="1"/>
              <c:layout>
                <c:manualLayout>
                  <c:x val="-4.4025272057556714E-2"/>
                  <c:y val="3.2407409622480829E-2"/>
                </c:manualLayout>
              </c:layout>
              <c:spPr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8-41B1-8B18-03D81F5C0701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358-41B1-8B18-03D81F5C0701}"/>
                </c:ext>
              </c:extLst>
            </c:dLbl>
            <c:spPr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2016'!$B$65:$J$65</c:f>
              <c:numCache>
                <c:formatCode>0.00</c:formatCode>
                <c:ptCount val="9"/>
                <c:pt idx="0">
                  <c:v>3267</c:v>
                </c:pt>
                <c:pt idx="1">
                  <c:v>3195.8</c:v>
                </c:pt>
                <c:pt idx="2">
                  <c:v>3070.6750000000002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58-41B1-8B18-03D81F5C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9232"/>
        <c:axId val="1"/>
      </c:barChart>
      <c:lineChart>
        <c:grouping val="standard"/>
        <c:varyColors val="0"/>
        <c:ser>
          <c:idx val="2"/>
          <c:order val="2"/>
          <c:tx>
            <c:strRef>
              <c:f>'Prod skattings 2016'!$A$111</c:f>
              <c:strCache>
                <c:ptCount val="1"/>
                <c:pt idx="0">
                  <c:v>OPBRENGS (t/ha)</c:v>
                </c:pt>
              </c:strCache>
            </c:strRef>
          </c:tx>
          <c:spPr>
            <a:ln w="38100"/>
          </c:spPr>
          <c:marker>
            <c:spPr>
              <a:ln w="38100"/>
            </c:spPr>
          </c:marker>
          <c:dLbls>
            <c:dLbl>
              <c:idx val="0"/>
              <c:layout>
                <c:manualLayout>
                  <c:x val="-7.3375260843274717E-3"/>
                  <c:y val="-2.633102031826564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8-41B1-8B18-03D81F5C0701}"/>
                </c:ext>
              </c:extLst>
            </c:dLbl>
            <c:dLbl>
              <c:idx val="1"/>
              <c:layout>
                <c:manualLayout>
                  <c:x val="-2.2012578252982414E-2"/>
                  <c:y val="-4.253472512950601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58-41B1-8B18-03D81F5C0701}"/>
                </c:ext>
              </c:extLst>
            </c:dLbl>
            <c:dLbl>
              <c:idx val="4"/>
              <c:layout>
                <c:manualLayout>
                  <c:x val="-1.171898339203206E-2"/>
                  <c:y val="1.817619748223885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8-41B1-8B18-03D81F5C0701}"/>
                </c:ext>
              </c:extLst>
            </c:dLbl>
            <c:dLbl>
              <c:idx val="5"/>
              <c:layout>
                <c:manualLayout>
                  <c:x val="-1.0254110468028052E-2"/>
                  <c:y val="2.22153524782919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8-41B1-8B18-03D81F5C0701}"/>
                </c:ext>
              </c:extLst>
            </c:dLbl>
            <c:dLbl>
              <c:idx val="6"/>
              <c:layout>
                <c:manualLayout>
                  <c:x val="-8.7892375440240447E-3"/>
                  <c:y val="2.22153524782919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8-41B1-8B18-03D81F5C07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2016'!$B$126:$J$126</c:f>
              <c:numCache>
                <c:formatCode>0.00</c:formatCode>
                <c:ptCount val="9"/>
                <c:pt idx="0">
                  <c:v>3.1637050307461383</c:v>
                </c:pt>
                <c:pt idx="1">
                  <c:v>3.1308351702179773</c:v>
                </c:pt>
                <c:pt idx="2">
                  <c:v>3.0260408967726042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58-41B1-8B18-03D81F5C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9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Duisend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979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1.5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t/ha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3468291125771442"/>
          <c:y val="0.94653700003917407"/>
          <c:w val="0.82746435411789743"/>
          <c:h val="0.97569828025228178"/>
        </c:manualLayout>
      </c:layout>
      <c:overlay val="0"/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NOK: GEELMIELIES OPPERVLAK- EN PRODUKSIESKATTING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706591028472392E-2"/>
          <c:y val="8.0990146370071903E-2"/>
          <c:w val="0.83667151343519153"/>
          <c:h val="0.74376234788833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 skattings 2016'!$A$6</c:f>
              <c:strCache>
                <c:ptCount val="1"/>
                <c:pt idx="0">
                  <c:v>OPPERVLAKTE (ha)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3000000" scaled="0"/>
            </a:gradFill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2016'!$B$40:$J$40</c:f>
              <c:numCache>
                <c:formatCode>0.0</c:formatCode>
                <c:ptCount val="9"/>
                <c:pt idx="0">
                  <c:v>962.5</c:v>
                </c:pt>
                <c:pt idx="1">
                  <c:v>945</c:v>
                </c:pt>
                <c:pt idx="2">
                  <c:v>932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D-4577-8D56-3E34FFFE47BE}"/>
            </c:ext>
          </c:extLst>
        </c:ser>
        <c:ser>
          <c:idx val="1"/>
          <c:order val="1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0" scaled="0"/>
            </a:gradFill>
          </c:spPr>
          <c:invertIfNegative val="0"/>
          <c:dLbls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3D-4577-8D56-3E34FFFE47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2016'!$B$85:$J$85</c:f>
              <c:numCache>
                <c:formatCode>0.00</c:formatCode>
                <c:ptCount val="9"/>
                <c:pt idx="0">
                  <c:v>4171.25</c:v>
                </c:pt>
                <c:pt idx="1">
                  <c:v>4059.95</c:v>
                </c:pt>
                <c:pt idx="2">
                  <c:v>3994.62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D-4577-8D56-3E34FFFE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4432"/>
        <c:axId val="1"/>
      </c:barChart>
      <c:lineChart>
        <c:grouping val="standard"/>
        <c:varyColors val="0"/>
        <c:ser>
          <c:idx val="2"/>
          <c:order val="2"/>
          <c:tx>
            <c:strRef>
              <c:f>'Prod skattings 2016'!$A$111</c:f>
              <c:strCache>
                <c:ptCount val="1"/>
                <c:pt idx="0">
                  <c:v>OPBRENGS (t/ha)</c:v>
                </c:pt>
              </c:strCache>
            </c:strRef>
          </c:tx>
          <c:spPr>
            <a:ln w="38100"/>
          </c:spPr>
          <c:marker>
            <c:spPr>
              <a:ln w="38100"/>
            </c:spPr>
          </c:marker>
          <c:dLbls>
            <c:dLbl>
              <c:idx val="4"/>
              <c:layout>
                <c:manualLayout>
                  <c:x val="1.4320209823409871E-5"/>
                  <c:y val="6.868130120098624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D-4577-8D56-3E34FFFE47BE}"/>
                </c:ext>
              </c:extLst>
            </c:dLbl>
            <c:dLbl>
              <c:idx val="5"/>
              <c:layout>
                <c:manualLayout>
                  <c:x val="-1.0254110468028058E-2"/>
                  <c:y val="2.221535247829195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D-4577-8D56-3E34FFFE47BE}"/>
                </c:ext>
              </c:extLst>
            </c:dLbl>
            <c:dLbl>
              <c:idx val="6"/>
              <c:layout>
                <c:manualLayout>
                  <c:x val="-8.7892375440240516E-3"/>
                  <c:y val="2.221535247829195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3D-4577-8D56-3E34FFFE47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2016'!$B$147:$J$147</c:f>
              <c:numCache>
                <c:formatCode>0.00</c:formatCode>
                <c:ptCount val="9"/>
                <c:pt idx="0">
                  <c:v>4.3337662337662337</c:v>
                </c:pt>
                <c:pt idx="1">
                  <c:v>4.2962433862433862</c:v>
                </c:pt>
                <c:pt idx="2">
                  <c:v>4.2860729613733906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3D-4577-8D56-3E34FFFE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9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Duisend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974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3.5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t/ha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22466978789813435"/>
          <c:y val="0.94289184001253568"/>
          <c:w val="0.69867879690714341"/>
          <c:h val="0.96840796019900488"/>
        </c:manualLayout>
      </c:layout>
      <c:overlay val="0"/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NOK: TOTAAL MIELIES OPPERVLAK- EN PRODUKSIESKATTING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2890600213435"/>
          <c:y val="8.099014637007193E-2"/>
          <c:w val="0.81469354792189441"/>
          <c:h val="0.75588356000954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 skattings 2016'!$A$6</c:f>
              <c:strCache>
                <c:ptCount val="1"/>
                <c:pt idx="0">
                  <c:v>OPPERVLAKTE (ha)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3000000" scaled="0"/>
            </a:gradFill>
          </c:spPr>
          <c:invertIfNegative val="0"/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2016'!$B$47:$J$47</c:f>
              <c:numCache>
                <c:formatCode>0.0</c:formatCode>
                <c:ptCount val="9"/>
                <c:pt idx="0">
                  <c:v>1995.15</c:v>
                </c:pt>
                <c:pt idx="1">
                  <c:v>1965.75</c:v>
                </c:pt>
                <c:pt idx="2">
                  <c:v>1946.75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3-455C-B1A4-E7312F1CF500}"/>
            </c:ext>
          </c:extLst>
        </c:ser>
        <c:ser>
          <c:idx val="1"/>
          <c:order val="1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0" scaled="0"/>
            </a:gradFill>
          </c:spPr>
          <c:invertIfNegative val="0"/>
          <c:dLbls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F3-455C-B1A4-E7312F1CF50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2016'!$B$109:$J$109</c:f>
              <c:numCache>
                <c:formatCode>0.0</c:formatCode>
                <c:ptCount val="9"/>
                <c:pt idx="0">
                  <c:v>7438.25</c:v>
                </c:pt>
                <c:pt idx="1">
                  <c:v>7255.75</c:v>
                </c:pt>
                <c:pt idx="2">
                  <c:v>7065.2950000000001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3-455C-B1A4-E7312F1C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68672"/>
        <c:axId val="1"/>
      </c:barChart>
      <c:lineChart>
        <c:grouping val="standard"/>
        <c:varyColors val="0"/>
        <c:ser>
          <c:idx val="2"/>
          <c:order val="2"/>
          <c:tx>
            <c:strRef>
              <c:f>'Prod skattings 2016'!$A$111</c:f>
              <c:strCache>
                <c:ptCount val="1"/>
                <c:pt idx="0">
                  <c:v>OPBRENGS (t/ha)</c:v>
                </c:pt>
              </c:strCache>
            </c:strRef>
          </c:tx>
          <c:spPr>
            <a:ln w="38100"/>
          </c:spPr>
          <c:marker>
            <c:spPr>
              <a:ln w="38100"/>
            </c:spPr>
          </c:marker>
          <c:dLbls>
            <c:dLbl>
              <c:idx val="4"/>
              <c:layout>
                <c:manualLayout>
                  <c:x val="-1.1718983392032069E-2"/>
                  <c:y val="1.817619748223885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3-455C-B1A4-E7312F1CF500}"/>
                </c:ext>
              </c:extLst>
            </c:dLbl>
            <c:dLbl>
              <c:idx val="5"/>
              <c:layout>
                <c:manualLayout>
                  <c:x val="-1.0254110468028061E-2"/>
                  <c:y val="2.221535247829196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F3-455C-B1A4-E7312F1CF500}"/>
                </c:ext>
              </c:extLst>
            </c:dLbl>
            <c:dLbl>
              <c:idx val="6"/>
              <c:layout>
                <c:manualLayout>
                  <c:x val="-8.7892375440240533E-3"/>
                  <c:y val="2.221535247829196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F3-455C-B1A4-E7312F1CF50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2016'!$B$7:$J$7</c:f>
              <c:strCache>
                <c:ptCount val="9"/>
                <c:pt idx="0">
                  <c:v>1st Forecast</c:v>
                </c:pt>
                <c:pt idx="1">
                  <c:v>2nd Forecast</c:v>
                </c:pt>
                <c:pt idx="2">
                  <c:v>3nd Forecast</c:v>
                </c:pt>
                <c:pt idx="3">
                  <c:v>4rd Forecast</c:v>
                </c:pt>
                <c:pt idx="4">
                  <c:v>4th  Forecast</c:v>
                </c:pt>
                <c:pt idx="5">
                  <c:v>5th  Forecast</c:v>
                </c:pt>
                <c:pt idx="6">
                  <c:v>6th  Forecast</c:v>
                </c:pt>
                <c:pt idx="7">
                  <c:v>7th  Forecast</c:v>
                </c:pt>
                <c:pt idx="8">
                  <c:v>Final  Forecast</c:v>
                </c:pt>
              </c:strCache>
            </c:strRef>
          </c:cat>
          <c:val>
            <c:numRef>
              <c:f>'Prod skattings 2016'!$B$154:$J$154</c:f>
              <c:numCache>
                <c:formatCode>0.00</c:formatCode>
                <c:ptCount val="9"/>
                <c:pt idx="0">
                  <c:v>3.7281658020700195</c:v>
                </c:pt>
                <c:pt idx="1">
                  <c:v>3.6910848276739157</c:v>
                </c:pt>
                <c:pt idx="2">
                  <c:v>3.6292770001284191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F3-455C-B1A4-E7312F1C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9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Duisend ton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968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3.5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t/ha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wMode val="edge"/>
          <c:hMode val="edge"/>
          <c:x val="8.2819039511952908E-2"/>
          <c:y val="0.90400948015826377"/>
          <c:w val="0.80528623111300279"/>
          <c:h val="0.93924667998589728"/>
        </c:manualLayout>
      </c:layout>
      <c:overlay val="0"/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Witmielies: Maandelikse produksieskattings vs Finale  skatting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118364050647516"/>
          <c:y val="8.0990135675725591E-2"/>
          <c:w val="0.83081237922182805"/>
          <c:h val="0.808408812534796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74B-4E45-A047-DDCF0067AEEC}"/>
                </c:ext>
              </c:extLst>
            </c:dLbl>
            <c:numFmt formatCode="#,##0" sourceLinked="0"/>
            <c:spPr>
              <a:ln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2016'!$B$5:$J$5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'Prod skattings 2016'!$B$67:$J$67</c:f>
              <c:numCache>
                <c:formatCode>#,##0</c:formatCode>
                <c:ptCount val="9"/>
                <c:pt idx="0">
                  <c:v>3267000</c:v>
                </c:pt>
                <c:pt idx="1">
                  <c:v>3195800</c:v>
                </c:pt>
                <c:pt idx="2">
                  <c:v>3070675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B-4E45-A047-DDCF0067A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6912"/>
        <c:axId val="1"/>
      </c:barChart>
      <c:lineChart>
        <c:grouping val="standard"/>
        <c:varyColors val="0"/>
        <c:ser>
          <c:idx val="0"/>
          <c:order val="1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'Prod skattings 2016'!$B$68:$J$68</c:f>
              <c:numCache>
                <c:formatCode>0.000</c:formatCode>
                <c:ptCount val="9"/>
                <c:pt idx="0">
                  <c:v>4680118</c:v>
                </c:pt>
                <c:pt idx="1">
                  <c:v>4680119</c:v>
                </c:pt>
                <c:pt idx="2" formatCode="0.0">
                  <c:v>4680118</c:v>
                </c:pt>
                <c:pt idx="3" formatCode="0.0">
                  <c:v>4680118</c:v>
                </c:pt>
                <c:pt idx="4" formatCode="0.0">
                  <c:v>4680118</c:v>
                </c:pt>
                <c:pt idx="5" formatCode="0.0">
                  <c:v>4680118</c:v>
                </c:pt>
                <c:pt idx="6" formatCode="0.0">
                  <c:v>4680118</c:v>
                </c:pt>
                <c:pt idx="7" formatCode="0.0">
                  <c:v>4680118</c:v>
                </c:pt>
                <c:pt idx="8" formatCode="0.0">
                  <c:v>4680118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4B-4E45-A047-DDCF0067A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6912"/>
        <c:axId val="1"/>
      </c:lineChart>
      <c:catAx>
        <c:axId val="110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900000"/>
          <c:min val="4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66912"/>
        <c:crosses val="autoZero"/>
        <c:crossBetween val="between"/>
        <c:majorUnit val="100000"/>
      </c:valAx>
    </c:plotArea>
    <c:plotVisOnly val="1"/>
    <c:dispBlanksAs val="gap"/>
    <c:showDLblsOverMax val="0"/>
  </c:chart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Geelmielies: Maandelikse produksieskattings vs Finale  skatting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118364050647516"/>
          <c:y val="8.0990135675725591E-2"/>
          <c:w val="0.83081237922182805"/>
          <c:h val="0.82255022667621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A5F-457A-B75B-9389B1B3290F}"/>
                </c:ext>
              </c:extLst>
            </c:dLbl>
            <c:numFmt formatCode="#,##0" sourceLinked="0"/>
            <c:spPr>
              <a:ln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2016'!$B$5:$J$5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'Prod skattings 2016'!$B$104:$J$104</c:f>
              <c:numCache>
                <c:formatCode>#\ ##0.000</c:formatCode>
                <c:ptCount val="9"/>
                <c:pt idx="1">
                  <c:v>3.6910848276739157</c:v>
                </c:pt>
                <c:pt idx="2">
                  <c:v>3.6292770001284191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F-457A-B75B-9389B1B3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18448"/>
        <c:axId val="1"/>
      </c:barChart>
      <c:lineChart>
        <c:grouping val="standard"/>
        <c:varyColors val="0"/>
        <c:ser>
          <c:idx val="0"/>
          <c:order val="1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'Prod skattings 2016'!$B$5:$J$5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'Prod skattings 2016'!$B$105:$J$105</c:f>
              <c:numCache>
                <c:formatCode>0.000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F-457A-B75B-9389B1B3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18448"/>
        <c:axId val="1"/>
      </c:lineChart>
      <c:catAx>
        <c:axId val="12501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018448"/>
        <c:crosses val="autoZero"/>
        <c:crossBetween val="between"/>
        <c:majorUnit val="100000"/>
      </c:valAx>
    </c:plotArea>
    <c:plotVisOnly val="1"/>
    <c:dispBlanksAs val="gap"/>
    <c:showDLblsOverMax val="0"/>
  </c:chart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Hectares: % Contribution to Total maize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07976645307069E-2"/>
          <c:y val="7.7815687258891292E-2"/>
          <c:w val="0.9048317823908375"/>
          <c:h val="0.819133627067589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'DATA-whiteyellow'!$A$197</c:f>
              <c:strCache>
                <c:ptCount val="1"/>
                <c:pt idx="0">
                  <c:v>WHITE MAIZE AS % OF TOTAL</c:v>
                </c:pt>
              </c:strCache>
            </c:strRef>
          </c:tx>
          <c:invertIfNegative val="0"/>
          <c:cat>
            <c:strRef>
              <c:f>'DATA-whiteyellow'!$B$188:$AJ$188</c:f>
              <c:strCache>
                <c:ptCount val="35"/>
                <c:pt idx="0">
                  <c:v>1988/89</c:v>
                </c:pt>
                <c:pt idx="1">
                  <c:v>1989/90</c:v>
                </c:pt>
                <c:pt idx="2">
                  <c:v>1990/91</c:v>
                </c:pt>
                <c:pt idx="3">
                  <c:v>1991/92</c:v>
                </c:pt>
                <c:pt idx="4">
                  <c:v>1992/93</c:v>
                </c:pt>
                <c:pt idx="5">
                  <c:v>1993/94</c:v>
                </c:pt>
                <c:pt idx="6">
                  <c:v>1994/95</c:v>
                </c:pt>
                <c:pt idx="7">
                  <c:v>1995/96</c:v>
                </c:pt>
                <c:pt idx="8">
                  <c:v>1996/97</c:v>
                </c:pt>
                <c:pt idx="9">
                  <c:v>1997/98</c:v>
                </c:pt>
                <c:pt idx="10">
                  <c:v>1998/99</c:v>
                </c:pt>
                <c:pt idx="11">
                  <c:v>1999/2000</c:v>
                </c:pt>
                <c:pt idx="12">
                  <c:v>2000/01</c:v>
                </c:pt>
                <c:pt idx="13">
                  <c:v>2001/02</c:v>
                </c:pt>
                <c:pt idx="14">
                  <c:v>2002/03</c:v>
                </c:pt>
                <c:pt idx="15">
                  <c:v>2003/04</c:v>
                </c:pt>
                <c:pt idx="16">
                  <c:v>2004/05</c:v>
                </c:pt>
                <c:pt idx="17">
                  <c:v>2005/06</c:v>
                </c:pt>
                <c:pt idx="18">
                  <c:v>2006/07</c:v>
                </c:pt>
                <c:pt idx="19">
                  <c:v>2007/08</c:v>
                </c:pt>
                <c:pt idx="20">
                  <c:v>2008/09</c:v>
                </c:pt>
                <c:pt idx="21">
                  <c:v>2009/10</c:v>
                </c:pt>
                <c:pt idx="22">
                  <c:v>2010/11</c:v>
                </c:pt>
                <c:pt idx="23">
                  <c:v>2011/12</c:v>
                </c:pt>
                <c:pt idx="24">
                  <c:v>2012/13*</c:v>
                </c:pt>
                <c:pt idx="25">
                  <c:v>2013/14</c:v>
                </c:pt>
                <c:pt idx="26">
                  <c:v>2014/15</c:v>
                </c:pt>
                <c:pt idx="27">
                  <c:v>2015/16</c:v>
                </c:pt>
                <c:pt idx="28">
                  <c:v>2016/17</c:v>
                </c:pt>
                <c:pt idx="29">
                  <c:v>2017/18</c:v>
                </c:pt>
                <c:pt idx="30">
                  <c:v>2018/19</c:v>
                </c:pt>
                <c:pt idx="31">
                  <c:v>2019/20</c:v>
                </c:pt>
                <c:pt idx="32">
                  <c:v>2020/21</c:v>
                </c:pt>
                <c:pt idx="33">
                  <c:v>2021/22</c:v>
                </c:pt>
                <c:pt idx="34">
                  <c:v>2022/23</c:v>
                </c:pt>
              </c:strCache>
            </c:strRef>
          </c:cat>
          <c:val>
            <c:numRef>
              <c:f>'DATA-whiteyellow'!$B$197:$AJ$197</c:f>
              <c:numCache>
                <c:formatCode>0.0</c:formatCode>
                <c:ptCount val="35"/>
                <c:pt idx="0">
                  <c:v>56.767411300919846</c:v>
                </c:pt>
                <c:pt idx="1">
                  <c:v>56.094775906365967</c:v>
                </c:pt>
                <c:pt idx="2">
                  <c:v>53.539133146242591</c:v>
                </c:pt>
                <c:pt idx="3">
                  <c:v>53.943217665615137</c:v>
                </c:pt>
                <c:pt idx="4">
                  <c:v>54.178044784270895</c:v>
                </c:pt>
                <c:pt idx="5">
                  <c:v>51.909513701807143</c:v>
                </c:pt>
                <c:pt idx="6">
                  <c:v>47.462393278221974</c:v>
                </c:pt>
                <c:pt idx="7">
                  <c:v>57.574841245842158</c:v>
                </c:pt>
                <c:pt idx="8">
                  <c:v>53.376971139541808</c:v>
                </c:pt>
                <c:pt idx="9">
                  <c:v>60.798376184032477</c:v>
                </c:pt>
                <c:pt idx="10">
                  <c:v>62.991014562605443</c:v>
                </c:pt>
                <c:pt idx="11">
                  <c:v>62.648712326210685</c:v>
                </c:pt>
                <c:pt idx="12">
                  <c:v>58.416622879272076</c:v>
                </c:pt>
                <c:pt idx="13">
                  <c:v>61.07568083583039</c:v>
                </c:pt>
                <c:pt idx="14">
                  <c:v>70.093722036452689</c:v>
                </c:pt>
                <c:pt idx="15">
                  <c:v>64.783877888369148</c:v>
                </c:pt>
                <c:pt idx="16">
                  <c:v>60.4982206405694</c:v>
                </c:pt>
                <c:pt idx="17">
                  <c:v>64.554430696162981</c:v>
                </c:pt>
                <c:pt idx="18">
                  <c:v>63.672701622384196</c:v>
                </c:pt>
                <c:pt idx="19">
                  <c:v>62.057877813504824</c:v>
                </c:pt>
                <c:pt idx="20">
                  <c:v>61.338825952626166</c:v>
                </c:pt>
                <c:pt idx="21">
                  <c:v>62.7078471411902</c:v>
                </c:pt>
                <c:pt idx="22">
                  <c:v>59.785861821860628</c:v>
                </c:pt>
                <c:pt idx="23">
                  <c:v>60.61796087729698</c:v>
                </c:pt>
                <c:pt idx="24">
                  <c:v>58.147562203365453</c:v>
                </c:pt>
                <c:pt idx="25">
                  <c:v>57.704039877985267</c:v>
                </c:pt>
                <c:pt idx="26">
                  <c:v>54.584691935088678</c:v>
                </c:pt>
                <c:pt idx="27">
                  <c:v>52.125337100295368</c:v>
                </c:pt>
                <c:pt idx="28">
                  <c:v>62.508559689568585</c:v>
                </c:pt>
                <c:pt idx="29">
                  <c:v>54.686590335726763</c:v>
                </c:pt>
                <c:pt idx="30">
                  <c:v>56.439904368615515</c:v>
                </c:pt>
                <c:pt idx="31">
                  <c:v>61.908227363260295</c:v>
                </c:pt>
                <c:pt idx="32">
                  <c:v>61.403063076141393</c:v>
                </c:pt>
                <c:pt idx="33">
                  <c:v>60.045749142203583</c:v>
                </c:pt>
                <c:pt idx="34">
                  <c:v>58.826031475967675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1-4AD4-807F-6B1D773D8291}"/>
            </c:ext>
          </c:extLst>
        </c:ser>
        <c:ser>
          <c:idx val="1"/>
          <c:order val="1"/>
          <c:tx>
            <c:strRef>
              <c:f>'DATA-whiteyellow'!$A$200</c:f>
              <c:strCache>
                <c:ptCount val="1"/>
                <c:pt idx="0">
                  <c:v>YELLOW MAIZE AS % OF 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'DATA-whiteyellow'!$B$188:$AJ$188</c:f>
              <c:strCache>
                <c:ptCount val="35"/>
                <c:pt idx="0">
                  <c:v>1988/89</c:v>
                </c:pt>
                <c:pt idx="1">
                  <c:v>1989/90</c:v>
                </c:pt>
                <c:pt idx="2">
                  <c:v>1990/91</c:v>
                </c:pt>
                <c:pt idx="3">
                  <c:v>1991/92</c:v>
                </c:pt>
                <c:pt idx="4">
                  <c:v>1992/93</c:v>
                </c:pt>
                <c:pt idx="5">
                  <c:v>1993/94</c:v>
                </c:pt>
                <c:pt idx="6">
                  <c:v>1994/95</c:v>
                </c:pt>
                <c:pt idx="7">
                  <c:v>1995/96</c:v>
                </c:pt>
                <c:pt idx="8">
                  <c:v>1996/97</c:v>
                </c:pt>
                <c:pt idx="9">
                  <c:v>1997/98</c:v>
                </c:pt>
                <c:pt idx="10">
                  <c:v>1998/99</c:v>
                </c:pt>
                <c:pt idx="11">
                  <c:v>1999/2000</c:v>
                </c:pt>
                <c:pt idx="12">
                  <c:v>2000/01</c:v>
                </c:pt>
                <c:pt idx="13">
                  <c:v>2001/02</c:v>
                </c:pt>
                <c:pt idx="14">
                  <c:v>2002/03</c:v>
                </c:pt>
                <c:pt idx="15">
                  <c:v>2003/04</c:v>
                </c:pt>
                <c:pt idx="16">
                  <c:v>2004/05</c:v>
                </c:pt>
                <c:pt idx="17">
                  <c:v>2005/06</c:v>
                </c:pt>
                <c:pt idx="18">
                  <c:v>2006/07</c:v>
                </c:pt>
                <c:pt idx="19">
                  <c:v>2007/08</c:v>
                </c:pt>
                <c:pt idx="20">
                  <c:v>2008/09</c:v>
                </c:pt>
                <c:pt idx="21">
                  <c:v>2009/10</c:v>
                </c:pt>
                <c:pt idx="22">
                  <c:v>2010/11</c:v>
                </c:pt>
                <c:pt idx="23">
                  <c:v>2011/12</c:v>
                </c:pt>
                <c:pt idx="24">
                  <c:v>2012/13*</c:v>
                </c:pt>
                <c:pt idx="25">
                  <c:v>2013/14</c:v>
                </c:pt>
                <c:pt idx="26">
                  <c:v>2014/15</c:v>
                </c:pt>
                <c:pt idx="27">
                  <c:v>2015/16</c:v>
                </c:pt>
                <c:pt idx="28">
                  <c:v>2016/17</c:v>
                </c:pt>
                <c:pt idx="29">
                  <c:v>2017/18</c:v>
                </c:pt>
                <c:pt idx="30">
                  <c:v>2018/19</c:v>
                </c:pt>
                <c:pt idx="31">
                  <c:v>2019/20</c:v>
                </c:pt>
                <c:pt idx="32">
                  <c:v>2020/21</c:v>
                </c:pt>
                <c:pt idx="33">
                  <c:v>2021/22</c:v>
                </c:pt>
                <c:pt idx="34">
                  <c:v>2022/23</c:v>
                </c:pt>
              </c:strCache>
            </c:strRef>
          </c:cat>
          <c:val>
            <c:numRef>
              <c:f>'DATA-whiteyellow'!$B$200:$AJ$200</c:f>
              <c:numCache>
                <c:formatCode>0.0</c:formatCode>
                <c:ptCount val="35"/>
                <c:pt idx="0">
                  <c:v>43.232588699080161</c:v>
                </c:pt>
                <c:pt idx="1">
                  <c:v>43.905224093634025</c:v>
                </c:pt>
                <c:pt idx="2">
                  <c:v>46.460866853757402</c:v>
                </c:pt>
                <c:pt idx="3">
                  <c:v>46.056782334384863</c:v>
                </c:pt>
                <c:pt idx="4">
                  <c:v>45.821955215729112</c:v>
                </c:pt>
                <c:pt idx="5">
                  <c:v>48.09048629819285</c:v>
                </c:pt>
                <c:pt idx="6">
                  <c:v>52.537606721778019</c:v>
                </c:pt>
                <c:pt idx="7">
                  <c:v>42.425158754157849</c:v>
                </c:pt>
                <c:pt idx="8">
                  <c:v>46.623028860458199</c:v>
                </c:pt>
                <c:pt idx="9">
                  <c:v>39.201623815967523</c:v>
                </c:pt>
                <c:pt idx="10">
                  <c:v>37.008985437394571</c:v>
                </c:pt>
                <c:pt idx="11">
                  <c:v>37.351287673789308</c:v>
                </c:pt>
                <c:pt idx="12">
                  <c:v>41.583377120727924</c:v>
                </c:pt>
                <c:pt idx="13">
                  <c:v>38.924319164169603</c:v>
                </c:pt>
                <c:pt idx="14">
                  <c:v>29.906277963547311</c:v>
                </c:pt>
                <c:pt idx="15">
                  <c:v>35.216122111630845</c:v>
                </c:pt>
                <c:pt idx="16">
                  <c:v>39.501779359430607</c:v>
                </c:pt>
                <c:pt idx="17">
                  <c:v>35.445569303837019</c:v>
                </c:pt>
                <c:pt idx="18">
                  <c:v>36.327298377615797</c:v>
                </c:pt>
                <c:pt idx="19">
                  <c:v>37.942122186495176</c:v>
                </c:pt>
                <c:pt idx="20">
                  <c:v>38.661174047373841</c:v>
                </c:pt>
                <c:pt idx="21">
                  <c:v>37.2921528588098</c:v>
                </c:pt>
                <c:pt idx="22">
                  <c:v>40.214138178139358</c:v>
                </c:pt>
                <c:pt idx="23">
                  <c:v>39.382039122703027</c:v>
                </c:pt>
                <c:pt idx="24">
                  <c:v>41.852437796634554</c:v>
                </c:pt>
                <c:pt idx="25">
                  <c:v>42.295960122014733</c:v>
                </c:pt>
                <c:pt idx="26">
                  <c:v>45.415308064911315</c:v>
                </c:pt>
                <c:pt idx="27">
                  <c:v>47.874662899704632</c:v>
                </c:pt>
                <c:pt idx="28">
                  <c:v>37.491440310431415</c:v>
                </c:pt>
                <c:pt idx="29">
                  <c:v>45.313409664273237</c:v>
                </c:pt>
                <c:pt idx="30">
                  <c:v>43.560095631384478</c:v>
                </c:pt>
                <c:pt idx="31">
                  <c:v>38.091772636739698</c:v>
                </c:pt>
                <c:pt idx="32">
                  <c:v>38.596936923858607</c:v>
                </c:pt>
                <c:pt idx="33">
                  <c:v>39.954250857796417</c:v>
                </c:pt>
                <c:pt idx="34">
                  <c:v>41.173968524032325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1-4AD4-807F-6B1D773D8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67712"/>
        <c:axId val="1"/>
        <c:axId val="0"/>
      </c:bar3DChart>
      <c:catAx>
        <c:axId val="959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9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024656884849747"/>
          <c:y val="0.95208054771455453"/>
          <c:w val="0.89153644478360916"/>
          <c:h val="0.98234495452219417"/>
        </c:manualLayout>
      </c:layout>
      <c:overlay val="0"/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Production: % Contribution to Total maize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07976645307069E-2"/>
          <c:y val="7.7815687258891292E-2"/>
          <c:w val="0.9048317823908375"/>
          <c:h val="0.819133627067589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'DATA-whiteyellow'!$A$215</c:f>
              <c:strCache>
                <c:ptCount val="1"/>
                <c:pt idx="0">
                  <c:v>WHITE MAIZE AS % OF TOTAL</c:v>
                </c:pt>
              </c:strCache>
            </c:strRef>
          </c:tx>
          <c:invertIfNegative val="0"/>
          <c:cat>
            <c:strRef>
              <c:f>'DATA-whiteyellow'!$O$188:$AJ$188</c:f>
              <c:strCache>
                <c:ptCount val="22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2012/13*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</c:strCache>
            </c:strRef>
          </c:cat>
          <c:val>
            <c:numRef>
              <c:f>'DATA-whiteyellow'!$O$215:$AJ$215</c:f>
              <c:numCache>
                <c:formatCode>0.0</c:formatCode>
                <c:ptCount val="22"/>
                <c:pt idx="0">
                  <c:v>56.900706239217079</c:v>
                </c:pt>
                <c:pt idx="1">
                  <c:v>67.780268222691916</c:v>
                </c:pt>
                <c:pt idx="2">
                  <c:v>61.221261337270619</c:v>
                </c:pt>
                <c:pt idx="3">
                  <c:v>57.124017467248912</c:v>
                </c:pt>
                <c:pt idx="4">
                  <c:v>63.272892112420664</c:v>
                </c:pt>
                <c:pt idx="5">
                  <c:v>60.561403508771924</c:v>
                </c:pt>
                <c:pt idx="6">
                  <c:v>58.897637795275593</c:v>
                </c:pt>
                <c:pt idx="7">
                  <c:v>56.224066390041493</c:v>
                </c:pt>
                <c:pt idx="8">
                  <c:v>61.100273117440494</c:v>
                </c:pt>
                <c:pt idx="9">
                  <c:v>58.416988416988417</c:v>
                </c:pt>
                <c:pt idx="10">
                  <c:v>56.956866110029367</c:v>
                </c:pt>
                <c:pt idx="11">
                  <c:v>47.471275073452837</c:v>
                </c:pt>
                <c:pt idx="12">
                  <c:v>54.105263157894733</c:v>
                </c:pt>
                <c:pt idx="13">
                  <c:v>47.564038171772978</c:v>
                </c:pt>
                <c:pt idx="14">
                  <c:v>43.819502474770204</c:v>
                </c:pt>
                <c:pt idx="15">
                  <c:v>58.953626634958376</c:v>
                </c:pt>
                <c:pt idx="16">
                  <c:v>52.278177458033568</c:v>
                </c:pt>
                <c:pt idx="17">
                  <c:v>49.17960088691796</c:v>
                </c:pt>
                <c:pt idx="18">
                  <c:v>55.866013071895424</c:v>
                </c:pt>
                <c:pt idx="19">
                  <c:v>52.712228011032792</c:v>
                </c:pt>
                <c:pt idx="20">
                  <c:v>50.62487002183633</c:v>
                </c:pt>
                <c:pt idx="21">
                  <c:v>51.844149744818999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D-42D0-AADE-FC18136BBC01}"/>
            </c:ext>
          </c:extLst>
        </c:ser>
        <c:ser>
          <c:idx val="1"/>
          <c:order val="1"/>
          <c:tx>
            <c:strRef>
              <c:f>'DATA-whiteyellow'!$A$200</c:f>
              <c:strCache>
                <c:ptCount val="1"/>
                <c:pt idx="0">
                  <c:v>YELLOW MAIZE AS % OF 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'DATA-whiteyellow'!$O$188:$AJ$188</c:f>
              <c:strCache>
                <c:ptCount val="22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2012/13*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</c:strCache>
            </c:strRef>
          </c:cat>
          <c:val>
            <c:numRef>
              <c:f>'DATA-whiteyellow'!$O$218:$AJ$218</c:f>
              <c:numCache>
                <c:formatCode>0.0</c:formatCode>
                <c:ptCount val="22"/>
                <c:pt idx="0">
                  <c:v>43.099293760782921</c:v>
                </c:pt>
                <c:pt idx="1">
                  <c:v>32.219731777308084</c:v>
                </c:pt>
                <c:pt idx="2">
                  <c:v>38.778738662729381</c:v>
                </c:pt>
                <c:pt idx="3">
                  <c:v>42.875982532751095</c:v>
                </c:pt>
                <c:pt idx="4">
                  <c:v>36.727107887579329</c:v>
                </c:pt>
                <c:pt idx="5">
                  <c:v>39.438596491228076</c:v>
                </c:pt>
                <c:pt idx="6">
                  <c:v>41.102362204724407</c:v>
                </c:pt>
                <c:pt idx="7">
                  <c:v>43.775933609958507</c:v>
                </c:pt>
                <c:pt idx="8">
                  <c:v>38.899726882559499</c:v>
                </c:pt>
                <c:pt idx="9">
                  <c:v>41.583011583011583</c:v>
                </c:pt>
                <c:pt idx="10">
                  <c:v>43.043133889970633</c:v>
                </c:pt>
                <c:pt idx="11">
                  <c:v>52.528724926547177</c:v>
                </c:pt>
                <c:pt idx="12">
                  <c:v>45.89473684210526</c:v>
                </c:pt>
                <c:pt idx="13">
                  <c:v>52.435961828227015</c:v>
                </c:pt>
                <c:pt idx="14">
                  <c:v>56.180497525229796</c:v>
                </c:pt>
                <c:pt idx="15">
                  <c:v>41.046373365041617</c:v>
                </c:pt>
                <c:pt idx="16">
                  <c:v>47.721822541966425</c:v>
                </c:pt>
                <c:pt idx="17">
                  <c:v>50.82039911308204</c:v>
                </c:pt>
                <c:pt idx="18">
                  <c:v>44.133986928104576</c:v>
                </c:pt>
                <c:pt idx="19">
                  <c:v>47.287771988967201</c:v>
                </c:pt>
                <c:pt idx="20">
                  <c:v>49.37512997816367</c:v>
                </c:pt>
                <c:pt idx="21">
                  <c:v>48.155850255181008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D-42D0-AADE-FC18136BB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68320"/>
        <c:axId val="1"/>
        <c:axId val="0"/>
      </c:bar3DChart>
      <c:catAx>
        <c:axId val="966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6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297452218252457"/>
          <c:y val="0.95208054771455453"/>
          <c:w val="0.93837325262756266"/>
          <c:h val="0.98234495452219417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Geelmielie Produksie:  Bydrae per provinsie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'DATA-whiteyellow'!#REF!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4B-40D9-A832-F881C25D7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Commercial vs non-commercial: Average maize yields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159235366663509E-2"/>
          <c:y val="9.4594210748824181E-2"/>
          <c:w val="0.91078052366948103"/>
          <c:h val="0.71967760793743063"/>
        </c:manualLayout>
      </c:layout>
      <c:lineChart>
        <c:grouping val="standard"/>
        <c:varyColors val="0"/>
        <c:ser>
          <c:idx val="0"/>
          <c:order val="0"/>
          <c:tx>
            <c:v>Non commercial maize yield</c:v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'Non commercial'!$A$5:$A$21</c:f>
              <c:strCache>
                <c:ptCount val="17"/>
                <c:pt idx="0">
                  <c:v>1996/97</c:v>
                </c:pt>
                <c:pt idx="1">
                  <c:v>1997/98</c:v>
                </c:pt>
                <c:pt idx="2">
                  <c:v>1998/99</c:v>
                </c:pt>
                <c:pt idx="3">
                  <c:v>1999/00</c:v>
                </c:pt>
                <c:pt idx="4">
                  <c:v>2000/01</c:v>
                </c:pt>
                <c:pt idx="5">
                  <c:v>2001/02</c:v>
                </c:pt>
                <c:pt idx="6">
                  <c:v>2002/03</c:v>
                </c:pt>
                <c:pt idx="7">
                  <c:v>2003/04</c:v>
                </c:pt>
                <c:pt idx="8">
                  <c:v>2004/05</c:v>
                </c:pt>
                <c:pt idx="9">
                  <c:v>2005/06</c:v>
                </c:pt>
                <c:pt idx="10">
                  <c:v>2006/07</c:v>
                </c:pt>
                <c:pt idx="11">
                  <c:v>2007/08</c:v>
                </c:pt>
                <c:pt idx="12">
                  <c:v>2008/09</c:v>
                </c:pt>
                <c:pt idx="13">
                  <c:v>2009/10</c:v>
                </c:pt>
                <c:pt idx="14">
                  <c:v>2010/11</c:v>
                </c:pt>
                <c:pt idx="15">
                  <c:v>2011/12</c:v>
                </c:pt>
                <c:pt idx="16">
                  <c:v>2012/13</c:v>
                </c:pt>
              </c:strCache>
            </c:strRef>
          </c:cat>
          <c:val>
            <c:numRef>
              <c:f>'Non commercial'!$J$5:$J$21</c:f>
              <c:numCache>
                <c:formatCode>.\ ##\ ;#################################################################</c:formatCode>
                <c:ptCount val="17"/>
                <c:pt idx="0">
                  <c:v>0.79147515727307738</c:v>
                </c:pt>
                <c:pt idx="1">
                  <c:v>0.76470393374741197</c:v>
                </c:pt>
                <c:pt idx="2">
                  <c:v>0.68602182340576112</c:v>
                </c:pt>
                <c:pt idx="3">
                  <c:v>0.72310392644535593</c:v>
                </c:pt>
                <c:pt idx="4">
                  <c:v>0.50091013176534516</c:v>
                </c:pt>
                <c:pt idx="5">
                  <c:v>0.61391190892390124</c:v>
                </c:pt>
                <c:pt idx="6">
                  <c:v>0.61391038600376857</c:v>
                </c:pt>
                <c:pt idx="7">
                  <c:v>0.63210554031207555</c:v>
                </c:pt>
                <c:pt idx="8">
                  <c:v>0.64325657894736832</c:v>
                </c:pt>
                <c:pt idx="9">
                  <c:v>0.73350823373727003</c:v>
                </c:pt>
                <c:pt idx="10">
                  <c:v>0.61905313584308908</c:v>
                </c:pt>
                <c:pt idx="11">
                  <c:v>0.9319025000371205</c:v>
                </c:pt>
                <c:pt idx="12">
                  <c:v>1.1023084269360857</c:v>
                </c:pt>
                <c:pt idx="13">
                  <c:v>1.1630203843046349</c:v>
                </c:pt>
                <c:pt idx="14">
                  <c:v>1.1593697883042602</c:v>
                </c:pt>
                <c:pt idx="15">
                  <c:v>1.4441151924073037</c:v>
                </c:pt>
                <c:pt idx="16">
                  <c:v>1.4775438345432061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8-480C-9E36-986C2C57656F}"/>
            </c:ext>
          </c:extLst>
        </c:ser>
        <c:ser>
          <c:idx val="1"/>
          <c:order val="1"/>
          <c:tx>
            <c:v>Commercial maize yield</c:v>
          </c:tx>
          <c:spPr>
            <a:ln w="50800"/>
          </c:spPr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'Non commercial'!$A$5:$A$21</c:f>
              <c:strCache>
                <c:ptCount val="17"/>
                <c:pt idx="0">
                  <c:v>1996/97</c:v>
                </c:pt>
                <c:pt idx="1">
                  <c:v>1997/98</c:v>
                </c:pt>
                <c:pt idx="2">
                  <c:v>1998/99</c:v>
                </c:pt>
                <c:pt idx="3">
                  <c:v>1999/00</c:v>
                </c:pt>
                <c:pt idx="4">
                  <c:v>2000/01</c:v>
                </c:pt>
                <c:pt idx="5">
                  <c:v>2001/02</c:v>
                </c:pt>
                <c:pt idx="6">
                  <c:v>2002/03</c:v>
                </c:pt>
                <c:pt idx="7">
                  <c:v>2003/04</c:v>
                </c:pt>
                <c:pt idx="8">
                  <c:v>2004/05</c:v>
                </c:pt>
                <c:pt idx="9">
                  <c:v>2005/06</c:v>
                </c:pt>
                <c:pt idx="10">
                  <c:v>2006/07</c:v>
                </c:pt>
                <c:pt idx="11">
                  <c:v>2007/08</c:v>
                </c:pt>
                <c:pt idx="12">
                  <c:v>2008/09</c:v>
                </c:pt>
                <c:pt idx="13">
                  <c:v>2009/10</c:v>
                </c:pt>
                <c:pt idx="14">
                  <c:v>2010/11</c:v>
                </c:pt>
                <c:pt idx="15">
                  <c:v>2011/12</c:v>
                </c:pt>
                <c:pt idx="16">
                  <c:v>2012/13</c:v>
                </c:pt>
              </c:strCache>
            </c:strRef>
          </c:cat>
          <c:val>
            <c:numRef>
              <c:f>'Non commercial'!$K$5:$K$21</c:f>
              <c:numCache>
                <c:formatCode>0.00</c:formatCode>
                <c:ptCount val="17"/>
                <c:pt idx="0" formatCode=".\ #\ ;">
                  <c:v>2.8509967271645347</c:v>
                </c:pt>
                <c:pt idx="1">
                  <c:v>2.4369079837618401</c:v>
                </c:pt>
                <c:pt idx="2">
                  <c:v>2.5685957241711712</c:v>
                </c:pt>
                <c:pt idx="3">
                  <c:v>3.2077540356443031</c:v>
                </c:pt>
                <c:pt idx="4">
                  <c:v>2.7625663589394533</c:v>
                </c:pt>
                <c:pt idx="5">
                  <c:v>3.2257928721062816</c:v>
                </c:pt>
                <c:pt idx="6">
                  <c:v>2.9486962118714577</c:v>
                </c:pt>
                <c:pt idx="7">
                  <c:v>3.3348573840256037</c:v>
                </c:pt>
                <c:pt idx="8">
                  <c:v>4.0747330960854091</c:v>
                </c:pt>
                <c:pt idx="9">
                  <c:v>4.1357330333708289</c:v>
                </c:pt>
                <c:pt idx="10">
                  <c:v>2.7921467199623793</c:v>
                </c:pt>
                <c:pt idx="11">
                  <c:v>4.5373347624151483</c:v>
                </c:pt>
                <c:pt idx="12">
                  <c:v>4.9639546858908341</c:v>
                </c:pt>
                <c:pt idx="13">
                  <c:v>4.6729142357059512</c:v>
                </c:pt>
                <c:pt idx="14">
                  <c:v>4.3670699321333721</c:v>
                </c:pt>
                <c:pt idx="15">
                  <c:v>4.3827800829875523</c:v>
                </c:pt>
                <c:pt idx="16">
                  <c:v>4.2149252121386453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58-480C-9E36-986C2C57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02192"/>
        <c:axId val="1"/>
      </c:lineChart>
      <c:catAx>
        <c:axId val="10040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t/ha</a:t>
                </a:r>
              </a:p>
            </c:rich>
          </c:tx>
          <c:overlay val="0"/>
        </c:title>
        <c:numFmt formatCode=".\ ##\ ;##############################################################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40219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wMode val="edge"/>
          <c:hMode val="edge"/>
          <c:x val="6.1626747372437479E-2"/>
          <c:y val="0.91677210749599691"/>
          <c:w val="0.85702547781747551"/>
          <c:h val="0.99369521616401713"/>
        </c:manualLayout>
      </c:layout>
      <c:overlay val="0"/>
      <c:txPr>
        <a:bodyPr/>
        <a:lstStyle/>
        <a:p>
          <a:pPr>
            <a:defRPr sz="1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NOK Totale Witmielies 2013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WM</c:v>
          </c:tx>
          <c:spPr>
            <a:ln w="79375"/>
          </c:spPr>
          <c:dLbls>
            <c:dLbl>
              <c:idx val="2"/>
              <c:layout>
                <c:manualLayout>
                  <c:x val="4.3946187720120223E-3"/>
                  <c:y val="-1.413704248618577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2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16-4F8A-85A5-9C318139628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'Prod skattings 2016'!#REF!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'Prod skattings 2016'!#REF!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16-4F8A-85A5-9C318139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8512"/>
        <c:axId val="1"/>
      </c:lineChart>
      <c:catAx>
        <c:axId val="10041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41851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PRODUKSIE VAN WIT- EN GEELMIELIES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PRODUCTION OF WHITE AND YELLOW MAIZE</a:t>
            </a:r>
          </a:p>
        </c:rich>
      </c:tx>
      <c:layout>
        <c:manualLayout>
          <c:xMode val="edge"/>
          <c:yMode val="edge"/>
          <c:x val="0.30312734861886759"/>
          <c:y val="1.45472142234117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73914589835046E-2"/>
          <c:y val="0.12190410993563441"/>
          <c:w val="0.80979724260286423"/>
          <c:h val="0.6057368100200835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 as % van total produksie / White maize as % of total production</c:v>
          </c:tx>
          <c:spPr>
            <a:solidFill>
              <a:srgbClr val="58595B"/>
            </a:solidFill>
          </c:spPr>
          <c:invertIfNegative val="0"/>
          <c:cat>
            <c:strRef>
              <c:f>'DATA-whiteyellow'!$D$14:$AJ$14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'DATA-whiteyellow'!$D$215:$AK$215</c:f>
              <c:numCache>
                <c:formatCode>0.0</c:formatCode>
                <c:ptCount val="34"/>
                <c:pt idx="0">
                  <c:v>48.932907348242807</c:v>
                </c:pt>
                <c:pt idx="1">
                  <c:v>42.354533152909333</c:v>
                </c:pt>
                <c:pt idx="2">
                  <c:v>48.650435165803678</c:v>
                </c:pt>
                <c:pt idx="3">
                  <c:v>47.607973421926907</c:v>
                </c:pt>
                <c:pt idx="4">
                  <c:v>48.111959338349465</c:v>
                </c:pt>
                <c:pt idx="5">
                  <c:v>60.202199340251575</c:v>
                </c:pt>
                <c:pt idx="6">
                  <c:v>54.363298616184174</c:v>
                </c:pt>
                <c:pt idx="7">
                  <c:v>61.907406122024014</c:v>
                </c:pt>
                <c:pt idx="8">
                  <c:v>61.667336818120901</c:v>
                </c:pt>
                <c:pt idx="9">
                  <c:v>60.730128717911434</c:v>
                </c:pt>
                <c:pt idx="10">
                  <c:v>56.904381554834885</c:v>
                </c:pt>
                <c:pt idx="11">
                  <c:v>56.900706239217079</c:v>
                </c:pt>
                <c:pt idx="12">
                  <c:v>67.780268222691916</c:v>
                </c:pt>
                <c:pt idx="13">
                  <c:v>61.221261337270619</c:v>
                </c:pt>
                <c:pt idx="14">
                  <c:v>57.124017467248912</c:v>
                </c:pt>
                <c:pt idx="15">
                  <c:v>63.272892112420664</c:v>
                </c:pt>
                <c:pt idx="16">
                  <c:v>60.561403508771924</c:v>
                </c:pt>
                <c:pt idx="17">
                  <c:v>58.897637795275593</c:v>
                </c:pt>
                <c:pt idx="18">
                  <c:v>56.224066390041493</c:v>
                </c:pt>
                <c:pt idx="19">
                  <c:v>61.100273117440494</c:v>
                </c:pt>
                <c:pt idx="20">
                  <c:v>58.416988416988417</c:v>
                </c:pt>
                <c:pt idx="21">
                  <c:v>56.956866110029367</c:v>
                </c:pt>
                <c:pt idx="22">
                  <c:v>47.471275073452837</c:v>
                </c:pt>
                <c:pt idx="23">
                  <c:v>54.105263157894733</c:v>
                </c:pt>
                <c:pt idx="24">
                  <c:v>47.564038171772978</c:v>
                </c:pt>
                <c:pt idx="25">
                  <c:v>43.819502474770204</c:v>
                </c:pt>
                <c:pt idx="26">
                  <c:v>58.953626634958376</c:v>
                </c:pt>
                <c:pt idx="27">
                  <c:v>52.278177458033568</c:v>
                </c:pt>
                <c:pt idx="28">
                  <c:v>49.17960088691796</c:v>
                </c:pt>
                <c:pt idx="29">
                  <c:v>55.866013071895424</c:v>
                </c:pt>
                <c:pt idx="30">
                  <c:v>52.712228011032792</c:v>
                </c:pt>
                <c:pt idx="31">
                  <c:v>50.62487002183633</c:v>
                </c:pt>
                <c:pt idx="32">
                  <c:v>51.844149744818999</c:v>
                </c:pt>
                <c:pt idx="33">
                  <c:v>47.336174150553354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5-4919-98E7-B5ECFED89484}"/>
            </c:ext>
          </c:extLst>
        </c:ser>
        <c:ser>
          <c:idx val="1"/>
          <c:order val="1"/>
          <c:tx>
            <c:v>Geelmielies as % van totale produksie / Yellow maize as % of total production</c:v>
          </c:tx>
          <c:spPr>
            <a:solidFill>
              <a:srgbClr val="AE9344"/>
            </a:solidFill>
          </c:spPr>
          <c:invertIfNegative val="0"/>
          <c:cat>
            <c:strRef>
              <c:f>'DATA-whiteyellow'!$D$14:$AJ$14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'DATA-whiteyellow'!$D$218:$AK$218</c:f>
              <c:numCache>
                <c:formatCode>0.0</c:formatCode>
                <c:ptCount val="34"/>
                <c:pt idx="0">
                  <c:v>51.067092651757186</c:v>
                </c:pt>
                <c:pt idx="1">
                  <c:v>57.645466847090667</c:v>
                </c:pt>
                <c:pt idx="2">
                  <c:v>51.349564834196315</c:v>
                </c:pt>
                <c:pt idx="3">
                  <c:v>52.392026578073093</c:v>
                </c:pt>
                <c:pt idx="4">
                  <c:v>51.888040661650528</c:v>
                </c:pt>
                <c:pt idx="5">
                  <c:v>39.797800659748432</c:v>
                </c:pt>
                <c:pt idx="6">
                  <c:v>45.636701383815819</c:v>
                </c:pt>
                <c:pt idx="7">
                  <c:v>38.092593877975986</c:v>
                </c:pt>
                <c:pt idx="8">
                  <c:v>38.332663181879106</c:v>
                </c:pt>
                <c:pt idx="9">
                  <c:v>39.269871282088573</c:v>
                </c:pt>
                <c:pt idx="10">
                  <c:v>43.095618445165115</c:v>
                </c:pt>
                <c:pt idx="11">
                  <c:v>43.099293760782921</c:v>
                </c:pt>
                <c:pt idx="12">
                  <c:v>32.219731777308084</c:v>
                </c:pt>
                <c:pt idx="13">
                  <c:v>38.778738662729381</c:v>
                </c:pt>
                <c:pt idx="14">
                  <c:v>42.875982532751095</c:v>
                </c:pt>
                <c:pt idx="15">
                  <c:v>36.727107887579329</c:v>
                </c:pt>
                <c:pt idx="16">
                  <c:v>39.438596491228076</c:v>
                </c:pt>
                <c:pt idx="17">
                  <c:v>41.102362204724407</c:v>
                </c:pt>
                <c:pt idx="18">
                  <c:v>43.775933609958507</c:v>
                </c:pt>
                <c:pt idx="19">
                  <c:v>38.899726882559499</c:v>
                </c:pt>
                <c:pt idx="20">
                  <c:v>41.583011583011583</c:v>
                </c:pt>
                <c:pt idx="21">
                  <c:v>43.043133889970633</c:v>
                </c:pt>
                <c:pt idx="22">
                  <c:v>52.528724926547177</c:v>
                </c:pt>
                <c:pt idx="23">
                  <c:v>45.89473684210526</c:v>
                </c:pt>
                <c:pt idx="24">
                  <c:v>52.435961828227015</c:v>
                </c:pt>
                <c:pt idx="25">
                  <c:v>56.180497525229796</c:v>
                </c:pt>
                <c:pt idx="26">
                  <c:v>41.046373365041617</c:v>
                </c:pt>
                <c:pt idx="27">
                  <c:v>47.721822541966425</c:v>
                </c:pt>
                <c:pt idx="28">
                  <c:v>50.82039911308204</c:v>
                </c:pt>
                <c:pt idx="29">
                  <c:v>44.133986928104576</c:v>
                </c:pt>
                <c:pt idx="30">
                  <c:v>47.287771988967201</c:v>
                </c:pt>
                <c:pt idx="31">
                  <c:v>49.37512997816367</c:v>
                </c:pt>
                <c:pt idx="32">
                  <c:v>48.155850255181008</c:v>
                </c:pt>
                <c:pt idx="33">
                  <c:v>52.663825849446631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5-4919-98E7-B5ECFED8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86560"/>
        <c:axId val="1"/>
      </c:barChart>
      <c:lineChart>
        <c:grouping val="standard"/>
        <c:varyColors val="0"/>
        <c:ser>
          <c:idx val="2"/>
          <c:order val="2"/>
          <c:tx>
            <c:v>Witmielie produksie/White maize production (ton)</c:v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 w="381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'DATA-whiteyellow'!$D$88:$AK$88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'DATA-whiteyellow'!$D$81:$AK$81</c:f>
              <c:numCache>
                <c:formatCode>0.0</c:formatCode>
                <c:ptCount val="34"/>
                <c:pt idx="0">
                  <c:v>3829</c:v>
                </c:pt>
                <c:pt idx="1">
                  <c:v>1252</c:v>
                </c:pt>
                <c:pt idx="2">
                  <c:v>4416</c:v>
                </c:pt>
                <c:pt idx="3">
                  <c:v>5732</c:v>
                </c:pt>
                <c:pt idx="4">
                  <c:v>2119.9639999999999</c:v>
                </c:pt>
                <c:pt idx="5">
                  <c:v>5836</c:v>
                </c:pt>
                <c:pt idx="6">
                  <c:v>5209.2000000000007</c:v>
                </c:pt>
                <c:pt idx="7">
                  <c:v>4459.5</c:v>
                </c:pt>
                <c:pt idx="8">
                  <c:v>4601</c:v>
                </c:pt>
                <c:pt idx="9">
                  <c:v>6680.8</c:v>
                </c:pt>
                <c:pt idx="10">
                  <c:v>4260.34</c:v>
                </c:pt>
                <c:pt idx="11">
                  <c:v>5537.48</c:v>
                </c:pt>
                <c:pt idx="12">
                  <c:v>6365.5499999999993</c:v>
                </c:pt>
                <c:pt idx="13">
                  <c:v>5805</c:v>
                </c:pt>
                <c:pt idx="14">
                  <c:v>6540.7</c:v>
                </c:pt>
                <c:pt idx="15">
                  <c:v>4187.3999999999996</c:v>
                </c:pt>
                <c:pt idx="16">
                  <c:v>4315</c:v>
                </c:pt>
                <c:pt idx="17">
                  <c:v>7480</c:v>
                </c:pt>
                <c:pt idx="18" formatCode="0.00">
                  <c:v>6775</c:v>
                </c:pt>
                <c:pt idx="19" formatCode="0.00">
                  <c:v>7830</c:v>
                </c:pt>
                <c:pt idx="20" formatCode="0.00">
                  <c:v>6052</c:v>
                </c:pt>
                <c:pt idx="21" formatCode="0.00">
                  <c:v>6903.4</c:v>
                </c:pt>
                <c:pt idx="22" formatCode="0.00">
                  <c:v>5606.5</c:v>
                </c:pt>
                <c:pt idx="23" formatCode="0.00">
                  <c:v>7710</c:v>
                </c:pt>
                <c:pt idx="24" formatCode="0.00">
                  <c:v>4735</c:v>
                </c:pt>
                <c:pt idx="25" formatCode="0.00">
                  <c:v>3408.5</c:v>
                </c:pt>
                <c:pt idx="26" formatCode="0.00">
                  <c:v>9916</c:v>
                </c:pt>
                <c:pt idx="27" formatCode="0.00">
                  <c:v>6540</c:v>
                </c:pt>
                <c:pt idx="28" formatCode="0.00">
                  <c:v>5545</c:v>
                </c:pt>
                <c:pt idx="29" formatCode="0.00">
                  <c:v>8547.5</c:v>
                </c:pt>
                <c:pt idx="30" formatCode="0.00">
                  <c:v>8600</c:v>
                </c:pt>
                <c:pt idx="31" formatCode="0.00">
                  <c:v>7789.7500000000009</c:v>
                </c:pt>
                <c:pt idx="32" formatCode="0.00">
                  <c:v>8499.9650000000001</c:v>
                </c:pt>
                <c:pt idx="33" formatCode="0.00">
                  <c:v>6343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5-4919-98E7-B5ECFED89484}"/>
            </c:ext>
          </c:extLst>
        </c:ser>
        <c:ser>
          <c:idx val="3"/>
          <c:order val="3"/>
          <c:tx>
            <c:v>Geelmielie produksie / Yellow maize production (ton)</c:v>
          </c:tx>
          <c:spPr>
            <a:ln w="38100">
              <a:solidFill>
                <a:schemeClr val="bg2">
                  <a:lumMod val="75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 w="38100">
                <a:solidFill>
                  <a:schemeClr val="bg2">
                    <a:lumMod val="75000"/>
                  </a:schemeClr>
                </a:solidFill>
              </a:ln>
            </c:spPr>
          </c:marker>
          <c:cat>
            <c:strRef>
              <c:f>'DATA-whiteyellow'!$D$88:$AK$88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'DATA-whiteyellow'!$D$101:$AK$101</c:f>
              <c:numCache>
                <c:formatCode>0.0</c:formatCode>
                <c:ptCount val="34"/>
                <c:pt idx="0">
                  <c:v>3996</c:v>
                </c:pt>
                <c:pt idx="1">
                  <c:v>1704</c:v>
                </c:pt>
                <c:pt idx="2">
                  <c:v>4661</c:v>
                </c:pt>
                <c:pt idx="3">
                  <c:v>6308</c:v>
                </c:pt>
                <c:pt idx="4">
                  <c:v>2286.35</c:v>
                </c:pt>
                <c:pt idx="5">
                  <c:v>3857.998</c:v>
                </c:pt>
                <c:pt idx="6">
                  <c:v>4373</c:v>
                </c:pt>
                <c:pt idx="7">
                  <c:v>2744</c:v>
                </c:pt>
                <c:pt idx="8">
                  <c:v>2860</c:v>
                </c:pt>
                <c:pt idx="9">
                  <c:v>4320</c:v>
                </c:pt>
                <c:pt idx="10">
                  <c:v>3226.5</c:v>
                </c:pt>
                <c:pt idx="11">
                  <c:v>4194.3500000000004</c:v>
                </c:pt>
                <c:pt idx="12">
                  <c:v>3025.9</c:v>
                </c:pt>
                <c:pt idx="13">
                  <c:v>3677</c:v>
                </c:pt>
                <c:pt idx="14">
                  <c:v>4909.3</c:v>
                </c:pt>
                <c:pt idx="15">
                  <c:v>2430.6</c:v>
                </c:pt>
                <c:pt idx="16">
                  <c:v>2810</c:v>
                </c:pt>
                <c:pt idx="17">
                  <c:v>5220</c:v>
                </c:pt>
                <c:pt idx="18" formatCode="0.00">
                  <c:v>5275</c:v>
                </c:pt>
                <c:pt idx="19" formatCode="0.00">
                  <c:v>4985</c:v>
                </c:pt>
                <c:pt idx="20" formatCode="0.00">
                  <c:v>4308</c:v>
                </c:pt>
                <c:pt idx="21" formatCode="0.00">
                  <c:v>5217</c:v>
                </c:pt>
                <c:pt idx="22" formatCode="0.00">
                  <c:v>6203.8</c:v>
                </c:pt>
                <c:pt idx="23" formatCode="0.00">
                  <c:v>6540</c:v>
                </c:pt>
                <c:pt idx="24" formatCode="0.00">
                  <c:v>5220</c:v>
                </c:pt>
                <c:pt idx="25" formatCode="0.00">
                  <c:v>4370</c:v>
                </c:pt>
                <c:pt idx="26" formatCode="0.00">
                  <c:v>6904</c:v>
                </c:pt>
                <c:pt idx="27" formatCode="0.00">
                  <c:v>5970</c:v>
                </c:pt>
                <c:pt idx="28" formatCode="0.00">
                  <c:v>5730</c:v>
                </c:pt>
                <c:pt idx="29" formatCode="0.00">
                  <c:v>6752.5</c:v>
                </c:pt>
                <c:pt idx="30" formatCode="0.00">
                  <c:v>7714.9999999999991</c:v>
                </c:pt>
                <c:pt idx="31" formatCode="0.00">
                  <c:v>7597.45</c:v>
                </c:pt>
                <c:pt idx="32" formatCode="0.00">
                  <c:v>7895.26</c:v>
                </c:pt>
                <c:pt idx="33" formatCode="0.00">
                  <c:v>7056.9000000000005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45-4919-98E7-B5ECFED8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6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Produksiejare / Production years</a:t>
                </a:r>
              </a:p>
            </c:rich>
          </c:tx>
          <c:layout>
            <c:manualLayout>
              <c:xMode val="edge"/>
              <c:yMode val="edge"/>
              <c:x val="0.39978464971614236"/>
              <c:y val="0.81281289952564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86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Duisend Ton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Thousand Ton</a:t>
                </a:r>
              </a:p>
            </c:rich>
          </c:tx>
          <c:layout>
            <c:manualLayout>
              <c:xMode val="edge"/>
              <c:yMode val="edge"/>
              <c:x val="0.94616647588654956"/>
              <c:y val="0.355186614571509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blipFill>
          <a:blip xmlns:r="http://schemas.openxmlformats.org/officeDocument/2006/relationships" r:embed="rId1">
            <a:alphaModFix amt="20000"/>
          </a:blip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1.3854249771641982E-2"/>
          <c:y val="0.85520752432501335"/>
          <c:w val="0.98509501427960289"/>
          <c:h val="0.94546776114290731"/>
        </c:manualLayout>
      </c:layout>
      <c:overlay val="0"/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TOTALE OPPERVLAKTE ONDER MIELIES / TOTAL AREA PLANTED TO MAIZE</a:t>
            </a:r>
          </a:p>
        </c:rich>
      </c:tx>
      <c:layout>
        <c:manualLayout>
          <c:xMode val="edge"/>
          <c:yMode val="edge"/>
          <c:x val="0.189244828852352"/>
          <c:y val="2.0408609638080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12755102040816327"/>
          <c:w val="0.88417786970010337"/>
          <c:h val="0.65136054421768708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'DATA-whiteyellow'!$W$27:$AJ$27</c:f>
              <c:numCache>
                <c:formatCode>0.0</c:formatCode>
                <c:ptCount val="14"/>
                <c:pt idx="0">
                  <c:v>1719.7</c:v>
                </c:pt>
                <c:pt idx="1">
                  <c:v>1418.3</c:v>
                </c:pt>
                <c:pt idx="2">
                  <c:v>1636.2</c:v>
                </c:pt>
                <c:pt idx="3">
                  <c:v>1617.2</c:v>
                </c:pt>
                <c:pt idx="4">
                  <c:v>1551.2</c:v>
                </c:pt>
                <c:pt idx="5">
                  <c:v>1448.0500000000002</c:v>
                </c:pt>
                <c:pt idx="6">
                  <c:v>1014.75</c:v>
                </c:pt>
                <c:pt idx="7">
                  <c:v>1643.1</c:v>
                </c:pt>
                <c:pt idx="8">
                  <c:v>1268.0999999999999</c:v>
                </c:pt>
                <c:pt idx="9">
                  <c:v>1298.3999999999999</c:v>
                </c:pt>
                <c:pt idx="10">
                  <c:v>1616.3</c:v>
                </c:pt>
                <c:pt idx="11">
                  <c:v>1691.9</c:v>
                </c:pt>
                <c:pt idx="12">
                  <c:v>1575</c:v>
                </c:pt>
                <c:pt idx="13">
                  <c:v>1521.3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D-48D1-AA63-95A0530C3F0D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'DATA-whiteyellow'!$W$44:$AJ$44</c:f>
              <c:numCache>
                <c:formatCode>0.0</c:formatCode>
                <c:ptCount val="14"/>
                <c:pt idx="0">
                  <c:v>1022.7</c:v>
                </c:pt>
                <c:pt idx="1">
                  <c:v>954</c:v>
                </c:pt>
                <c:pt idx="2">
                  <c:v>1063</c:v>
                </c:pt>
                <c:pt idx="3">
                  <c:v>1164</c:v>
                </c:pt>
                <c:pt idx="4">
                  <c:v>1137</c:v>
                </c:pt>
                <c:pt idx="5">
                  <c:v>1204.8</c:v>
                </c:pt>
                <c:pt idx="6">
                  <c:v>932</c:v>
                </c:pt>
                <c:pt idx="7">
                  <c:v>985.5</c:v>
                </c:pt>
                <c:pt idx="8">
                  <c:v>1050.75</c:v>
                </c:pt>
                <c:pt idx="9">
                  <c:v>1002.0999999999999</c:v>
                </c:pt>
                <c:pt idx="10">
                  <c:v>994.5</c:v>
                </c:pt>
                <c:pt idx="11">
                  <c:v>1063.5</c:v>
                </c:pt>
                <c:pt idx="12">
                  <c:v>1048</c:v>
                </c:pt>
                <c:pt idx="13">
                  <c:v>1064.8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D-48D1-AA63-95A0530C3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9840"/>
        <c:axId val="1"/>
      </c:barChart>
      <c:catAx>
        <c:axId val="966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 / YEARS
</a:t>
                </a:r>
              </a:p>
            </c:rich>
          </c:tx>
          <c:layout>
            <c:manualLayout>
              <c:xMode val="edge"/>
              <c:yMode val="edge"/>
              <c:x val="0.5015511403043531"/>
              <c:y val="0.81868918170942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 HA
THOUSAND HA</a:t>
                </a:r>
              </a:p>
            </c:rich>
          </c:tx>
          <c:layout>
            <c:manualLayout>
              <c:xMode val="edge"/>
              <c:yMode val="edge"/>
              <c:x val="1.1375572872043844E-2"/>
              <c:y val="0.369047395861231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98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688806386248351"/>
          <c:y val="0.93588055957291039"/>
          <c:w val="0.91203337277140872"/>
          <c:h val="0.97135157212491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TOTALE GEMIDDELDE OBRENGS / TOTAL AVERAGE YIELD </a:t>
            </a:r>
          </a:p>
        </c:rich>
      </c:tx>
      <c:layout>
        <c:manualLayout>
          <c:xMode val="edge"/>
          <c:yMode val="edge"/>
          <c:x val="0.15192413310670969"/>
          <c:y val="2.64739384815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70477247502775E-2"/>
          <c:y val="9.8305084745762716E-2"/>
          <c:w val="0.8901220865704772"/>
          <c:h val="0.67288135593220344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AE93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'DATA-whiteyellow'!$G$125:$AK$125</c:f>
              <c:strCache>
                <c:ptCount val="31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1999/2000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  <c:pt idx="29">
                  <c:v>2022/23</c:v>
                </c:pt>
                <c:pt idx="30">
                  <c:v>2023/24*</c:v>
                </c:pt>
              </c:strCache>
            </c:strRef>
          </c:cat>
          <c:val>
            <c:numRef>
              <c:f>'DATA-whiteyellow'!$G$138:$AK$138</c:f>
              <c:numCache>
                <c:formatCode>0.00</c:formatCode>
                <c:ptCount val="31"/>
                <c:pt idx="0">
                  <c:v>2.8266515964515957</c:v>
                </c:pt>
                <c:pt idx="1">
                  <c:v>1.5132871725319437</c:v>
                </c:pt>
                <c:pt idx="2">
                  <c:v>3.0651260504201683</c:v>
                </c:pt>
                <c:pt idx="3">
                  <c:v>2.9036789297658867</c:v>
                </c:pt>
                <c:pt idx="4">
                  <c:v>2.481359893167149</c:v>
                </c:pt>
                <c:pt idx="5">
                  <c:v>2.5146198830409356</c:v>
                </c:pt>
                <c:pt idx="6">
                  <c:v>3.10951826855946</c:v>
                </c:pt>
                <c:pt idx="7">
                  <c:v>2.7274816661918493</c:v>
                </c:pt>
                <c:pt idx="8">
                  <c:v>3.0052860662766339</c:v>
                </c:pt>
                <c:pt idx="9">
                  <c:v>2.851374050930592</c:v>
                </c:pt>
                <c:pt idx="10">
                  <c:v>3.1514657980456025</c:v>
                </c:pt>
                <c:pt idx="11">
                  <c:v>3.8474705882352942</c:v>
                </c:pt>
                <c:pt idx="12">
                  <c:v>4.0536302032913838</c:v>
                </c:pt>
                <c:pt idx="13" formatCode="0.0">
                  <c:v>2.6557114721811916</c:v>
                </c:pt>
                <c:pt idx="14" formatCode="0.0">
                  <c:v>4.3062751871042027</c:v>
                </c:pt>
                <c:pt idx="15" formatCode="0.0">
                  <c:v>4.5500335795836131</c:v>
                </c:pt>
                <c:pt idx="16" formatCode="0.0">
                  <c:v>4.5531197301854975</c:v>
                </c:pt>
                <c:pt idx="17" formatCode="0.0">
                  <c:v>4.2670803074102803</c:v>
                </c:pt>
                <c:pt idx="18" formatCode="0.0">
                  <c:v>4.2191663610805525</c:v>
                </c:pt>
                <c:pt idx="19" formatCode="0.0">
                  <c:v>3.4667944595597326</c:v>
                </c:pt>
                <c:pt idx="20">
                  <c:v>4.9703455389375968</c:v>
                </c:pt>
                <c:pt idx="21">
                  <c:v>3.2699147128897477</c:v>
                </c:pt>
                <c:pt idx="22">
                  <c:v>3.3589554077358956</c:v>
                </c:pt>
                <c:pt idx="23">
                  <c:v>6.0349339662832451</c:v>
                </c:pt>
                <c:pt idx="24">
                  <c:v>5.157321977762007</c:v>
                </c:pt>
                <c:pt idx="25">
                  <c:v>4.2706407886629707</c:v>
                </c:pt>
                <c:pt idx="26">
                  <c:v>5.2883128132153683</c:v>
                </c:pt>
                <c:pt idx="27">
                  <c:v>5.0830427330220456</c:v>
                </c:pt>
                <c:pt idx="28">
                  <c:v>4.9458730158730164</c:v>
                </c:pt>
                <c:pt idx="29">
                  <c:v>5.5873036219023202</c:v>
                </c:pt>
                <c:pt idx="30">
                  <c:v>4.0797555877150664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C-41F9-A85F-D5C392114762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3B636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'DATA-whiteyellow'!$G$125:$AK$125</c:f>
              <c:strCache>
                <c:ptCount val="31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1999/2000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  <c:pt idx="29">
                  <c:v>2022/23</c:v>
                </c:pt>
                <c:pt idx="30">
                  <c:v>2023/24*</c:v>
                </c:pt>
              </c:strCache>
            </c:strRef>
          </c:cat>
          <c:val>
            <c:numRef>
              <c:f>'DATA-whiteyellow'!$G$159:$AK$159</c:f>
              <c:numCache>
                <c:formatCode>0.00</c:formatCode>
                <c:ptCount val="31"/>
                <c:pt idx="0">
                  <c:v>3.3577284977358755</c:v>
                </c:pt>
                <c:pt idx="1">
                  <c:v>1.4743986586702778</c:v>
                </c:pt>
                <c:pt idx="2">
                  <c:v>2.7498203848895226</c:v>
                </c:pt>
                <c:pt idx="3">
                  <c:v>2.7906828334396936</c:v>
                </c:pt>
                <c:pt idx="4">
                  <c:v>2.3679668622713153</c:v>
                </c:pt>
                <c:pt idx="5">
                  <c:v>2.6604651162790698</c:v>
                </c:pt>
                <c:pt idx="6">
                  <c:v>3.372523303199213</c:v>
                </c:pt>
                <c:pt idx="7">
                  <c:v>2.9017897292922021</c:v>
                </c:pt>
                <c:pt idx="8">
                  <c:v>3.5717874478412677</c:v>
                </c:pt>
                <c:pt idx="9">
                  <c:v>3.1767979002624673</c:v>
                </c:pt>
                <c:pt idx="10">
                  <c:v>3.6722261060621193</c:v>
                </c:pt>
                <c:pt idx="11">
                  <c:v>4.4227927927927926</c:v>
                </c:pt>
                <c:pt idx="12">
                  <c:v>4.2852609308885752</c:v>
                </c:pt>
                <c:pt idx="13" formatCode="0.0">
                  <c:v>3.0312837108953614</c:v>
                </c:pt>
                <c:pt idx="14" formatCode="0.0">
                  <c:v>4.9152542372881358</c:v>
                </c:pt>
                <c:pt idx="15" formatCode="0.0">
                  <c:v>5.6206712839637722</c:v>
                </c:pt>
                <c:pt idx="16" formatCode="0.0">
                  <c:v>4.8743522049476873</c:v>
                </c:pt>
                <c:pt idx="17" formatCode="0.0">
                  <c:v>4.5157232704402519</c:v>
                </c:pt>
                <c:pt idx="18" formatCode="0.0">
                  <c:v>4.907808090310442</c:v>
                </c:pt>
                <c:pt idx="19" formatCode="0.0">
                  <c:v>5.3297250859106526</c:v>
                </c:pt>
                <c:pt idx="20">
                  <c:v>5.7519788918205803</c:v>
                </c:pt>
                <c:pt idx="21">
                  <c:v>4.3326693227091635</c:v>
                </c:pt>
                <c:pt idx="22">
                  <c:v>4.6888412017167385</c:v>
                </c:pt>
                <c:pt idx="23">
                  <c:v>7.0055809233891422</c:v>
                </c:pt>
                <c:pt idx="24">
                  <c:v>5.681655960028551</c:v>
                </c:pt>
                <c:pt idx="25">
                  <c:v>5.7179922163456744</c:v>
                </c:pt>
                <c:pt idx="26">
                  <c:v>6.7898441427853191</c:v>
                </c:pt>
                <c:pt idx="27">
                  <c:v>7.2543488481429232</c:v>
                </c:pt>
                <c:pt idx="28">
                  <c:v>7.2494751908396946</c:v>
                </c:pt>
                <c:pt idx="29">
                  <c:v>7.4147821187077394</c:v>
                </c:pt>
                <c:pt idx="30">
                  <c:v>6.5251040221914014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C-41F9-A85F-D5C392114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21328"/>
        <c:axId val="1"/>
      </c:barChart>
      <c:catAx>
        <c:axId val="12502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 / YEARS</a:t>
                </a:r>
              </a:p>
            </c:rich>
          </c:tx>
          <c:layout>
            <c:manualLayout>
              <c:xMode val="edge"/>
              <c:yMode val="edge"/>
              <c:x val="0.48347078173598351"/>
              <c:y val="0.90669251510480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4280180836427E-2"/>
              <c:y val="0.42346910733275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21328"/>
        <c:crosses val="autoZero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12700">
          <a:solidFill>
            <a:srgbClr val="80808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5193641819001706E-2"/>
          <c:y val="0.94073219982555301"/>
          <c:w val="0.95562902517141324"/>
          <c:h val="0.97982467669538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Area under White maize</a:t>
            </a:r>
          </a:p>
        </c:rich>
      </c:tx>
      <c:layout>
        <c:manualLayout>
          <c:xMode val="edge"/>
          <c:yMode val="edge"/>
          <c:x val="0.24391642674621622"/>
          <c:y val="1.4326746892487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79134295227528E-2"/>
          <c:y val="8.8135593220338981E-2"/>
          <c:w val="0.86792452830188682"/>
          <c:h val="0.68813559322033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'DATA-whiteyellow'!$A$17</c:f>
              <c:strCache>
                <c:ptCount val="1"/>
                <c:pt idx="0">
                  <c:v> Wes-Kaap/W. Cape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'DATA-whiteyellow'!$W$17:$AJ$17</c:f>
              <c:numCache>
                <c:formatCode>0.0</c:formatCode>
                <c:ptCount val="14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0.3</c:v>
                </c:pt>
                <c:pt idx="4">
                  <c:v>0.5</c:v>
                </c:pt>
                <c:pt idx="5" formatCode="0.00">
                  <c:v>0.45</c:v>
                </c:pt>
                <c:pt idx="6" formatCode="0.00">
                  <c:v>0.5</c:v>
                </c:pt>
                <c:pt idx="7" formatCode="0.00">
                  <c:v>0.2</c:v>
                </c:pt>
                <c:pt idx="8" formatCode="0.00">
                  <c:v>0</c:v>
                </c:pt>
                <c:pt idx="9" formatCode="0.00">
                  <c:v>0.4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0">
                  <c:v>0.5</c:v>
                </c:pt>
                <c:pt idx="13" formatCode="0.0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9-4196-828F-CF115D937688}"/>
            </c:ext>
          </c:extLst>
        </c:ser>
        <c:ser>
          <c:idx val="1"/>
          <c:order val="1"/>
          <c:tx>
            <c:strRef>
              <c:f>'DATA-whiteyellow'!$A$18</c:f>
              <c:strCache>
                <c:ptCount val="1"/>
                <c:pt idx="0">
                  <c:v> Noord-Kaap/N. Cape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'DATA-whiteyellow'!$W$18:$AJ$18</c:f>
              <c:numCache>
                <c:formatCode>0.0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 formatCode="0.00">
                  <c:v>3.5</c:v>
                </c:pt>
                <c:pt idx="6" formatCode="0.00">
                  <c:v>3.75</c:v>
                </c:pt>
                <c:pt idx="7" formatCode="0.00">
                  <c:v>3.5</c:v>
                </c:pt>
                <c:pt idx="8" formatCode="0.00">
                  <c:v>3.6</c:v>
                </c:pt>
                <c:pt idx="9" formatCode="0.00">
                  <c:v>3.4</c:v>
                </c:pt>
                <c:pt idx="10" formatCode="0.00">
                  <c:v>3.4</c:v>
                </c:pt>
                <c:pt idx="11" formatCode="0.00">
                  <c:v>3.4</c:v>
                </c:pt>
                <c:pt idx="12" formatCode="0.00">
                  <c:v>3</c:v>
                </c:pt>
                <c:pt idx="13" formatCode="0.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9-4196-828F-CF115D937688}"/>
            </c:ext>
          </c:extLst>
        </c:ser>
        <c:ser>
          <c:idx val="2"/>
          <c:order val="2"/>
          <c:tx>
            <c:strRef>
              <c:f>'DATA-whiteyellow'!$A$19</c:f>
              <c:strCache>
                <c:ptCount val="1"/>
                <c:pt idx="0">
                  <c:v> Vrystaat/Free State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'DATA-whiteyellow'!$W$19:$AJ$19</c:f>
              <c:numCache>
                <c:formatCode>0.0</c:formatCode>
                <c:ptCount val="14"/>
                <c:pt idx="0">
                  <c:v>690</c:v>
                </c:pt>
                <c:pt idx="1">
                  <c:v>595</c:v>
                </c:pt>
                <c:pt idx="2">
                  <c:v>710</c:v>
                </c:pt>
                <c:pt idx="3">
                  <c:v>725</c:v>
                </c:pt>
                <c:pt idx="4">
                  <c:v>730</c:v>
                </c:pt>
                <c:pt idx="5" formatCode="0.00">
                  <c:v>710</c:v>
                </c:pt>
                <c:pt idx="6" formatCode="0.00">
                  <c:v>390</c:v>
                </c:pt>
                <c:pt idx="7" formatCode="0.00">
                  <c:v>805</c:v>
                </c:pt>
                <c:pt idx="8" formatCode="0.00">
                  <c:v>644</c:v>
                </c:pt>
                <c:pt idx="9" formatCode="0.00">
                  <c:v>650</c:v>
                </c:pt>
                <c:pt idx="10" formatCode="0.00">
                  <c:v>855</c:v>
                </c:pt>
                <c:pt idx="11" formatCode="0.00">
                  <c:v>907.5</c:v>
                </c:pt>
                <c:pt idx="12" formatCode="0.00">
                  <c:v>826.5</c:v>
                </c:pt>
                <c:pt idx="13" formatCode="0.00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9-4196-828F-CF115D937688}"/>
            </c:ext>
          </c:extLst>
        </c:ser>
        <c:ser>
          <c:idx val="3"/>
          <c:order val="3"/>
          <c:tx>
            <c:strRef>
              <c:f>'DATA-whiteyellow'!$A$20</c:f>
              <c:strCache>
                <c:ptCount val="1"/>
                <c:pt idx="0">
                  <c:v> Oos-Kaap/E. Cape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'DATA-whiteyellow'!$W$20:$AJ$20</c:f>
              <c:numCache>
                <c:formatCode>0.0</c:formatCode>
                <c:ptCount val="14"/>
                <c:pt idx="0">
                  <c:v>3.2</c:v>
                </c:pt>
                <c:pt idx="1">
                  <c:v>3</c:v>
                </c:pt>
                <c:pt idx="2">
                  <c:v>3.5</c:v>
                </c:pt>
                <c:pt idx="3">
                  <c:v>3.7</c:v>
                </c:pt>
                <c:pt idx="4">
                  <c:v>2.5</c:v>
                </c:pt>
                <c:pt idx="5" formatCode="0.00">
                  <c:v>2.6</c:v>
                </c:pt>
                <c:pt idx="6" formatCode="0.00">
                  <c:v>2</c:v>
                </c:pt>
                <c:pt idx="7" formatCode="0.00">
                  <c:v>4.4000000000000004</c:v>
                </c:pt>
                <c:pt idx="8" formatCode="0.00">
                  <c:v>3.5</c:v>
                </c:pt>
                <c:pt idx="9" formatCode="0.00">
                  <c:v>3.8</c:v>
                </c:pt>
                <c:pt idx="10" formatCode="0.00">
                  <c:v>5.5</c:v>
                </c:pt>
                <c:pt idx="11" formatCode="0.00">
                  <c:v>6</c:v>
                </c:pt>
                <c:pt idx="12" formatCode="0.00">
                  <c:v>6</c:v>
                </c:pt>
                <c:pt idx="13" formatCode="0.00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59-4196-828F-CF115D937688}"/>
            </c:ext>
          </c:extLst>
        </c:ser>
        <c:ser>
          <c:idx val="4"/>
          <c:order val="4"/>
          <c:tx>
            <c:v>KwaZulu-Natal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'DATA-whiteyellow'!$W$21:$AJ$21</c:f>
              <c:numCache>
                <c:formatCode>0.0</c:formatCode>
                <c:ptCount val="14"/>
                <c:pt idx="0">
                  <c:v>46</c:v>
                </c:pt>
                <c:pt idx="1">
                  <c:v>39</c:v>
                </c:pt>
                <c:pt idx="2">
                  <c:v>44</c:v>
                </c:pt>
                <c:pt idx="3">
                  <c:v>47</c:v>
                </c:pt>
                <c:pt idx="4">
                  <c:v>43</c:v>
                </c:pt>
                <c:pt idx="5" formatCode="0.00">
                  <c:v>40</c:v>
                </c:pt>
                <c:pt idx="6" formatCode="0.00">
                  <c:v>38</c:v>
                </c:pt>
                <c:pt idx="7" formatCode="0.00">
                  <c:v>50</c:v>
                </c:pt>
                <c:pt idx="8" formatCode="0.00">
                  <c:v>45</c:v>
                </c:pt>
                <c:pt idx="9" formatCode="0.00">
                  <c:v>45</c:v>
                </c:pt>
                <c:pt idx="10" formatCode="0.00">
                  <c:v>47</c:v>
                </c:pt>
                <c:pt idx="11" formatCode="0.00">
                  <c:v>50</c:v>
                </c:pt>
                <c:pt idx="12" formatCode="0.00">
                  <c:v>52</c:v>
                </c:pt>
                <c:pt idx="13" formatCode="0.0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59-4196-828F-CF115D937688}"/>
            </c:ext>
          </c:extLst>
        </c:ser>
        <c:ser>
          <c:idx val="5"/>
          <c:order val="5"/>
          <c:tx>
            <c:v>Mpumalanga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'DATA-whiteyellow'!$W$22:$AJ$22</c:f>
              <c:numCache>
                <c:formatCode>0.0</c:formatCode>
                <c:ptCount val="14"/>
                <c:pt idx="0">
                  <c:v>232</c:v>
                </c:pt>
                <c:pt idx="1">
                  <c:v>180</c:v>
                </c:pt>
                <c:pt idx="2">
                  <c:v>160</c:v>
                </c:pt>
                <c:pt idx="3">
                  <c:v>170</c:v>
                </c:pt>
                <c:pt idx="4">
                  <c:v>168</c:v>
                </c:pt>
                <c:pt idx="5" formatCode="0.00">
                  <c:v>154</c:v>
                </c:pt>
                <c:pt idx="6" formatCode="0.00">
                  <c:v>160</c:v>
                </c:pt>
                <c:pt idx="7" formatCode="0.00">
                  <c:v>160</c:v>
                </c:pt>
                <c:pt idx="8" formatCode="0.00">
                  <c:v>140</c:v>
                </c:pt>
                <c:pt idx="9" formatCode="0.00">
                  <c:v>145</c:v>
                </c:pt>
                <c:pt idx="10" formatCode="0.00">
                  <c:v>160</c:v>
                </c:pt>
                <c:pt idx="11" formatCode="0.00">
                  <c:v>165</c:v>
                </c:pt>
                <c:pt idx="12" formatCode="0.00">
                  <c:v>165</c:v>
                </c:pt>
                <c:pt idx="13" formatCode="0.00">
                  <c:v>156.5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59-4196-828F-CF115D937688}"/>
            </c:ext>
          </c:extLst>
        </c:ser>
        <c:ser>
          <c:idx val="6"/>
          <c:order val="6"/>
          <c:tx>
            <c:v>Limpopo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'DATA-whiteyellow'!$W$23:$AJ$23</c:f>
              <c:numCache>
                <c:formatCode>0.0</c:formatCode>
                <c:ptCount val="14"/>
                <c:pt idx="0">
                  <c:v>26</c:v>
                </c:pt>
                <c:pt idx="1">
                  <c:v>25</c:v>
                </c:pt>
                <c:pt idx="2">
                  <c:v>32</c:v>
                </c:pt>
                <c:pt idx="3">
                  <c:v>30</c:v>
                </c:pt>
                <c:pt idx="4">
                  <c:v>30</c:v>
                </c:pt>
                <c:pt idx="5" formatCode="0.00">
                  <c:v>28.5</c:v>
                </c:pt>
                <c:pt idx="6" formatCode="0.00">
                  <c:v>31.5</c:v>
                </c:pt>
                <c:pt idx="7" formatCode="0.00">
                  <c:v>40</c:v>
                </c:pt>
                <c:pt idx="8" formatCode="0.00">
                  <c:v>12</c:v>
                </c:pt>
                <c:pt idx="9" formatCode="0.00">
                  <c:v>12.8</c:v>
                </c:pt>
                <c:pt idx="10" formatCode="0.00">
                  <c:v>15</c:v>
                </c:pt>
                <c:pt idx="11" formatCode="0.00">
                  <c:v>16.5</c:v>
                </c:pt>
                <c:pt idx="12" formatCode="0.00">
                  <c:v>15.5</c:v>
                </c:pt>
                <c:pt idx="13" formatCode="0.0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59-4196-828F-CF115D937688}"/>
            </c:ext>
          </c:extLst>
        </c:ser>
        <c:ser>
          <c:idx val="7"/>
          <c:order val="7"/>
          <c:tx>
            <c:v>Gauteng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'DATA-whiteyellow'!$W$24:$AJ$24</c:f>
              <c:numCache>
                <c:formatCode>0.0</c:formatCode>
                <c:ptCount val="14"/>
                <c:pt idx="0">
                  <c:v>85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65</c:v>
                </c:pt>
                <c:pt idx="5" formatCode="0.00">
                  <c:v>44</c:v>
                </c:pt>
                <c:pt idx="6" formatCode="0.00">
                  <c:v>49</c:v>
                </c:pt>
                <c:pt idx="7" formatCode="0.00">
                  <c:v>60</c:v>
                </c:pt>
                <c:pt idx="8" formatCode="0.00">
                  <c:v>50</c:v>
                </c:pt>
                <c:pt idx="9" formatCode="0.00">
                  <c:v>48</c:v>
                </c:pt>
                <c:pt idx="10" formatCode="0.00">
                  <c:v>55</c:v>
                </c:pt>
                <c:pt idx="11" formatCode="0.00">
                  <c:v>58</c:v>
                </c:pt>
                <c:pt idx="12" formatCode="0.00">
                  <c:v>56.5</c:v>
                </c:pt>
                <c:pt idx="13" formatCode="0.0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59-4196-828F-CF115D937688}"/>
            </c:ext>
          </c:extLst>
        </c:ser>
        <c:ser>
          <c:idx val="8"/>
          <c:order val="8"/>
          <c:tx>
            <c:strRef>
              <c:f>'DATA-whiteyellow'!$A$25</c:f>
              <c:strCache>
                <c:ptCount val="1"/>
                <c:pt idx="0">
                  <c:v> Noordwes/North West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'DATA-whiteyellow'!$W$14:$AJ$14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'DATA-whiteyellow'!$W$25:$AJ$25</c:f>
              <c:numCache>
                <c:formatCode>0.0</c:formatCode>
                <c:ptCount val="14"/>
                <c:pt idx="0">
                  <c:v>635</c:v>
                </c:pt>
                <c:pt idx="1">
                  <c:v>500</c:v>
                </c:pt>
                <c:pt idx="2">
                  <c:v>610</c:v>
                </c:pt>
                <c:pt idx="3">
                  <c:v>565</c:v>
                </c:pt>
                <c:pt idx="4">
                  <c:v>510</c:v>
                </c:pt>
                <c:pt idx="5" formatCode="0.00">
                  <c:v>465</c:v>
                </c:pt>
                <c:pt idx="6" formatCode="0.00">
                  <c:v>340</c:v>
                </c:pt>
                <c:pt idx="7" formatCode="0.00">
                  <c:v>520</c:v>
                </c:pt>
                <c:pt idx="8" formatCode="0.00">
                  <c:v>370</c:v>
                </c:pt>
                <c:pt idx="9" formatCode="0.00">
                  <c:v>390</c:v>
                </c:pt>
                <c:pt idx="10" formatCode="0.00">
                  <c:v>475</c:v>
                </c:pt>
                <c:pt idx="11" formatCode="0.00">
                  <c:v>485</c:v>
                </c:pt>
                <c:pt idx="12" formatCode="0.00">
                  <c:v>450</c:v>
                </c:pt>
                <c:pt idx="13" formatCode="0.00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9-4196-828F-CF115D93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89440"/>
        <c:axId val="1"/>
      </c:barChart>
      <c:catAx>
        <c:axId val="966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Production Years</a:t>
                </a:r>
              </a:p>
            </c:rich>
          </c:tx>
          <c:layout>
            <c:manualLayout>
              <c:xMode val="edge"/>
              <c:yMode val="edge"/>
              <c:x val="0.42871847792153739"/>
              <c:y val="0.90669250070156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363991120052727E-2"/>
              <c:y val="0.367346770332953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8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792145062263694E-2"/>
          <c:y val="0.88020147245745217"/>
          <c:w val="0.91372287164544963"/>
          <c:h val="0.969734355139569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Area under Yellow maize</a:t>
            </a:r>
          </a:p>
        </c:rich>
      </c:tx>
      <c:layout>
        <c:manualLayout>
          <c:xMode val="edge"/>
          <c:yMode val="edge"/>
          <c:x val="0.21979835119728977"/>
          <c:y val="2.2509450469634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49500554938962E-2"/>
          <c:y val="8.9830508474576271E-2"/>
          <c:w val="0.87791342952275253"/>
          <c:h val="0.71186440677966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'DATA-whiteyellow'!$A$34</c:f>
              <c:strCache>
                <c:ptCount val="1"/>
                <c:pt idx="0">
                  <c:v> Wes-Kaap/W. Cape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'DATA-whiteyellow'!$W$34:$AJ$34</c:f>
              <c:numCache>
                <c:formatCode>0.0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3.8</c:v>
                </c:pt>
                <c:pt idx="6">
                  <c:v>4</c:v>
                </c:pt>
                <c:pt idx="7">
                  <c:v>2</c:v>
                </c:pt>
                <c:pt idx="8">
                  <c:v>3.75</c:v>
                </c:pt>
                <c:pt idx="9">
                  <c:v>3.4</c:v>
                </c:pt>
                <c:pt idx="10">
                  <c:v>3.4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833-4EE6-AD11-E700DB5C6118}"/>
            </c:ext>
          </c:extLst>
        </c:ser>
        <c:ser>
          <c:idx val="1"/>
          <c:order val="1"/>
          <c:tx>
            <c:strRef>
              <c:f>'DATA-whiteyellow'!$A$35</c:f>
              <c:strCache>
                <c:ptCount val="1"/>
                <c:pt idx="0">
                  <c:v> Noord-Kaap/N. Cape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'DATA-whiteyellow'!$W$35:$AJ$35</c:f>
              <c:numCache>
                <c:formatCode>0.0</c:formatCode>
                <c:ptCount val="14"/>
                <c:pt idx="0">
                  <c:v>51</c:v>
                </c:pt>
                <c:pt idx="1">
                  <c:v>45</c:v>
                </c:pt>
                <c:pt idx="2">
                  <c:v>47</c:v>
                </c:pt>
                <c:pt idx="3">
                  <c:v>51</c:v>
                </c:pt>
                <c:pt idx="4">
                  <c:v>48</c:v>
                </c:pt>
                <c:pt idx="5">
                  <c:v>46</c:v>
                </c:pt>
                <c:pt idx="6">
                  <c:v>50</c:v>
                </c:pt>
                <c:pt idx="7">
                  <c:v>45</c:v>
                </c:pt>
                <c:pt idx="8">
                  <c:v>43</c:v>
                </c:pt>
                <c:pt idx="9">
                  <c:v>43.5</c:v>
                </c:pt>
                <c:pt idx="10">
                  <c:v>43.1</c:v>
                </c:pt>
                <c:pt idx="11">
                  <c:v>41</c:v>
                </c:pt>
                <c:pt idx="12">
                  <c:v>42</c:v>
                </c:pt>
                <c:pt idx="13">
                  <c:v>43.5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833-4EE6-AD11-E700DB5C6118}"/>
            </c:ext>
          </c:extLst>
        </c:ser>
        <c:ser>
          <c:idx val="2"/>
          <c:order val="2"/>
          <c:tx>
            <c:strRef>
              <c:f>'DATA-whiteyellow'!$A$36</c:f>
              <c:strCache>
                <c:ptCount val="1"/>
                <c:pt idx="0">
                  <c:v> Vrystaat/Free State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'DATA-whiteyellow'!$W$36:$AJ$36</c:f>
              <c:numCache>
                <c:formatCode>0.0</c:formatCode>
                <c:ptCount val="14"/>
                <c:pt idx="0">
                  <c:v>466</c:v>
                </c:pt>
                <c:pt idx="1">
                  <c:v>395</c:v>
                </c:pt>
                <c:pt idx="2">
                  <c:v>450</c:v>
                </c:pt>
                <c:pt idx="3">
                  <c:v>505</c:v>
                </c:pt>
                <c:pt idx="4">
                  <c:v>465</c:v>
                </c:pt>
                <c:pt idx="5">
                  <c:v>510</c:v>
                </c:pt>
                <c:pt idx="6">
                  <c:v>310</c:v>
                </c:pt>
                <c:pt idx="7">
                  <c:v>355</c:v>
                </c:pt>
                <c:pt idx="8">
                  <c:v>410</c:v>
                </c:pt>
                <c:pt idx="9">
                  <c:v>380</c:v>
                </c:pt>
                <c:pt idx="10">
                  <c:v>365</c:v>
                </c:pt>
                <c:pt idx="11">
                  <c:v>420</c:v>
                </c:pt>
                <c:pt idx="12">
                  <c:v>398</c:v>
                </c:pt>
                <c:pt idx="13">
                  <c:v>401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2833-4EE6-AD11-E700DB5C6118}"/>
            </c:ext>
          </c:extLst>
        </c:ser>
        <c:ser>
          <c:idx val="3"/>
          <c:order val="3"/>
          <c:tx>
            <c:strRef>
              <c:f>'DATA-whiteyellow'!$A$37</c:f>
              <c:strCache>
                <c:ptCount val="1"/>
                <c:pt idx="0">
                  <c:v> Oos-Kaap/E. Cape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'DATA-whiteyellow'!$W$37:$AJ$37</c:f>
              <c:numCache>
                <c:formatCode>0.0</c:formatCode>
                <c:ptCount val="14"/>
                <c:pt idx="0">
                  <c:v>13.2</c:v>
                </c:pt>
                <c:pt idx="1">
                  <c:v>12</c:v>
                </c:pt>
                <c:pt idx="2">
                  <c:v>13.5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9.5</c:v>
                </c:pt>
                <c:pt idx="8">
                  <c:v>11</c:v>
                </c:pt>
                <c:pt idx="9">
                  <c:v>10.199999999999999</c:v>
                </c:pt>
                <c:pt idx="10">
                  <c:v>17</c:v>
                </c:pt>
                <c:pt idx="11">
                  <c:v>18</c:v>
                </c:pt>
                <c:pt idx="12">
                  <c:v>20.5</c:v>
                </c:pt>
                <c:pt idx="13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2833-4EE6-AD11-E700DB5C6118}"/>
            </c:ext>
          </c:extLst>
        </c:ser>
        <c:ser>
          <c:idx val="4"/>
          <c:order val="4"/>
          <c:tx>
            <c:strRef>
              <c:f>'DATA-whiteyellow'!$A$38</c:f>
              <c:strCache>
                <c:ptCount val="1"/>
                <c:pt idx="0">
                  <c:v> Kwazulu-Natal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'DATA-whiteyellow'!$W$38:$AJ$38</c:f>
              <c:numCache>
                <c:formatCode>0.0</c:formatCode>
                <c:ptCount val="14"/>
                <c:pt idx="0">
                  <c:v>42</c:v>
                </c:pt>
                <c:pt idx="1">
                  <c:v>42</c:v>
                </c:pt>
                <c:pt idx="2">
                  <c:v>45</c:v>
                </c:pt>
                <c:pt idx="3">
                  <c:v>48</c:v>
                </c:pt>
                <c:pt idx="4">
                  <c:v>45</c:v>
                </c:pt>
                <c:pt idx="5">
                  <c:v>45</c:v>
                </c:pt>
                <c:pt idx="6">
                  <c:v>48</c:v>
                </c:pt>
                <c:pt idx="7">
                  <c:v>50</c:v>
                </c:pt>
                <c:pt idx="8">
                  <c:v>50</c:v>
                </c:pt>
                <c:pt idx="9">
                  <c:v>54</c:v>
                </c:pt>
                <c:pt idx="10">
                  <c:v>55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2833-4EE6-AD11-E700DB5C6118}"/>
            </c:ext>
          </c:extLst>
        </c:ser>
        <c:ser>
          <c:idx val="5"/>
          <c:order val="5"/>
          <c:tx>
            <c:strRef>
              <c:f>'DATA-whiteyellow'!$A$39</c:f>
              <c:strCache>
                <c:ptCount val="1"/>
                <c:pt idx="0">
                  <c:v> Mpumalanga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'DATA-whiteyellow'!$W$39:$AJ$39</c:f>
              <c:numCache>
                <c:formatCode>0.0</c:formatCode>
                <c:ptCount val="14"/>
                <c:pt idx="0">
                  <c:v>250</c:v>
                </c:pt>
                <c:pt idx="1">
                  <c:v>260</c:v>
                </c:pt>
                <c:pt idx="2">
                  <c:v>290</c:v>
                </c:pt>
                <c:pt idx="3">
                  <c:v>300</c:v>
                </c:pt>
                <c:pt idx="4">
                  <c:v>332</c:v>
                </c:pt>
                <c:pt idx="5">
                  <c:v>315</c:v>
                </c:pt>
                <c:pt idx="6">
                  <c:v>330</c:v>
                </c:pt>
                <c:pt idx="7">
                  <c:v>330</c:v>
                </c:pt>
                <c:pt idx="8">
                  <c:v>340</c:v>
                </c:pt>
                <c:pt idx="9">
                  <c:v>338</c:v>
                </c:pt>
                <c:pt idx="10">
                  <c:v>353</c:v>
                </c:pt>
                <c:pt idx="11">
                  <c:v>360</c:v>
                </c:pt>
                <c:pt idx="12">
                  <c:v>350</c:v>
                </c:pt>
                <c:pt idx="13">
                  <c:v>352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2833-4EE6-AD11-E700DB5C6118}"/>
            </c:ext>
          </c:extLst>
        </c:ser>
        <c:ser>
          <c:idx val="6"/>
          <c:order val="6"/>
          <c:tx>
            <c:v>Limpopo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'DATA-whiteyellow'!$W$40:$AJ$40</c:f>
              <c:numCache>
                <c:formatCode>0.0</c:formatCode>
                <c:ptCount val="14"/>
                <c:pt idx="0">
                  <c:v>18.5</c:v>
                </c:pt>
                <c:pt idx="1">
                  <c:v>12</c:v>
                </c:pt>
                <c:pt idx="2">
                  <c:v>18</c:v>
                </c:pt>
                <c:pt idx="3">
                  <c:v>23.5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18</c:v>
                </c:pt>
                <c:pt idx="11">
                  <c:v>21</c:v>
                </c:pt>
                <c:pt idx="12">
                  <c:v>25</c:v>
                </c:pt>
                <c:pt idx="13">
                  <c:v>22.8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2833-4EE6-AD11-E700DB5C6118}"/>
            </c:ext>
          </c:extLst>
        </c:ser>
        <c:ser>
          <c:idx val="7"/>
          <c:order val="7"/>
          <c:tx>
            <c:strRef>
              <c:f>'DATA-whiteyellow'!$A$41</c:f>
              <c:strCache>
                <c:ptCount val="1"/>
                <c:pt idx="0">
                  <c:v> Gauteng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'DATA-whiteyellow'!$W$41:$AJ$41</c:f>
              <c:numCache>
                <c:formatCode>0.0</c:formatCode>
                <c:ptCount val="1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43.5</c:v>
                </c:pt>
                <c:pt idx="4">
                  <c:v>53</c:v>
                </c:pt>
                <c:pt idx="5">
                  <c:v>65</c:v>
                </c:pt>
                <c:pt idx="6">
                  <c:v>56</c:v>
                </c:pt>
                <c:pt idx="7">
                  <c:v>60</c:v>
                </c:pt>
                <c:pt idx="8">
                  <c:v>62</c:v>
                </c:pt>
                <c:pt idx="9">
                  <c:v>60</c:v>
                </c:pt>
                <c:pt idx="10">
                  <c:v>50</c:v>
                </c:pt>
                <c:pt idx="11">
                  <c:v>50</c:v>
                </c:pt>
                <c:pt idx="12">
                  <c:v>56</c:v>
                </c:pt>
                <c:pt idx="13">
                  <c:v>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2833-4EE6-AD11-E700DB5C6118}"/>
            </c:ext>
          </c:extLst>
        </c:ser>
        <c:ser>
          <c:idx val="8"/>
          <c:order val="8"/>
          <c:tx>
            <c:strRef>
              <c:f>'DATA-whiteyellow'!$A$42</c:f>
              <c:strCache>
                <c:ptCount val="1"/>
                <c:pt idx="0">
                  <c:v> Noordwes/North West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'DATA-whiteyellow'!$W$42:$AJ$42</c:f>
              <c:numCache>
                <c:formatCode>0.0</c:formatCode>
                <c:ptCount val="14"/>
                <c:pt idx="0">
                  <c:v>140</c:v>
                </c:pt>
                <c:pt idx="1">
                  <c:v>145</c:v>
                </c:pt>
                <c:pt idx="2">
                  <c:v>155</c:v>
                </c:pt>
                <c:pt idx="3">
                  <c:v>175</c:v>
                </c:pt>
                <c:pt idx="4">
                  <c:v>155</c:v>
                </c:pt>
                <c:pt idx="5">
                  <c:v>185</c:v>
                </c:pt>
                <c:pt idx="6">
                  <c:v>100</c:v>
                </c:pt>
                <c:pt idx="7">
                  <c:v>110</c:v>
                </c:pt>
                <c:pt idx="8">
                  <c:v>110</c:v>
                </c:pt>
                <c:pt idx="9">
                  <c:v>95</c:v>
                </c:pt>
                <c:pt idx="10">
                  <c:v>90</c:v>
                </c:pt>
                <c:pt idx="11">
                  <c:v>95</c:v>
                </c:pt>
                <c:pt idx="12">
                  <c:v>94</c:v>
                </c:pt>
                <c:pt idx="13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2833-4EE6-AD11-E700DB5C6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63520"/>
        <c:axId val="1"/>
      </c:barChart>
      <c:catAx>
        <c:axId val="9666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Production Years</a:t>
                </a:r>
              </a:p>
            </c:rich>
          </c:tx>
          <c:layout>
            <c:manualLayout>
              <c:xMode val="edge"/>
              <c:yMode val="edge"/>
              <c:x val="0.42665284956120575"/>
              <c:y val="0.90669250070156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363991120052727E-2"/>
              <c:y val="0.364221306063157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63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3549608611698876E-2"/>
          <c:y val="0.89155152775714364"/>
          <c:w val="0.95398499196411035"/>
          <c:h val="0.96847463642516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Production of White maize in South Africa</a:t>
            </a:r>
          </a:p>
        </c:rich>
      </c:tx>
      <c:layout>
        <c:manualLayout>
          <c:xMode val="edge"/>
          <c:yMode val="edge"/>
          <c:x val="0.20498658757963625"/>
          <c:y val="2.040785585764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06593406593408E-2"/>
          <c:y val="9.4915254237288138E-2"/>
          <c:w val="0.87142857142857144"/>
          <c:h val="0.69830508474576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'DATA-whiteyellow'!$A$71</c:f>
              <c:strCache>
                <c:ptCount val="1"/>
                <c:pt idx="0">
                  <c:v> Wes-Kaap/W. Cape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'DATA-whiteyellow'!$W$71:$AJ$71</c:f>
              <c:numCache>
                <c:formatCode>0.00</c:formatCode>
                <c:ptCount val="14"/>
                <c:pt idx="0">
                  <c:v>3.5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4.5</c:v>
                </c:pt>
                <c:pt idx="5">
                  <c:v>4.05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3.6</c:v>
                </c:pt>
                <c:pt idx="10">
                  <c:v>3.6</c:v>
                </c:pt>
                <c:pt idx="11">
                  <c:v>4.8</c:v>
                </c:pt>
                <c:pt idx="12">
                  <c:v>4.75</c:v>
                </c:pt>
                <c:pt idx="13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7-4648-9BE2-876698D2CD02}"/>
            </c:ext>
          </c:extLst>
        </c:ser>
        <c:ser>
          <c:idx val="1"/>
          <c:order val="1"/>
          <c:tx>
            <c:strRef>
              <c:f>'DATA-whiteyellow'!$A$72</c:f>
              <c:strCache>
                <c:ptCount val="1"/>
                <c:pt idx="0">
                  <c:v> Noord-Kaap/N. Cape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'DATA-whiteyellow'!$W$72:$AJ$72</c:f>
              <c:numCache>
                <c:formatCode>0.00</c:formatCode>
                <c:ptCount val="14"/>
                <c:pt idx="0">
                  <c:v>23</c:v>
                </c:pt>
                <c:pt idx="1">
                  <c:v>23</c:v>
                </c:pt>
                <c:pt idx="2">
                  <c:v>25.4</c:v>
                </c:pt>
                <c:pt idx="3">
                  <c:v>25.3</c:v>
                </c:pt>
                <c:pt idx="4">
                  <c:v>25.3</c:v>
                </c:pt>
                <c:pt idx="5">
                  <c:v>35</c:v>
                </c:pt>
                <c:pt idx="6">
                  <c:v>35</c:v>
                </c:pt>
                <c:pt idx="7">
                  <c:v>46.2</c:v>
                </c:pt>
                <c:pt idx="8">
                  <c:v>41.3</c:v>
                </c:pt>
                <c:pt idx="9">
                  <c:v>39.5</c:v>
                </c:pt>
                <c:pt idx="10">
                  <c:v>40.299999999999997</c:v>
                </c:pt>
                <c:pt idx="11">
                  <c:v>40.299999999999997</c:v>
                </c:pt>
                <c:pt idx="12">
                  <c:v>36</c:v>
                </c:pt>
                <c:pt idx="13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7-4648-9BE2-876698D2CD02}"/>
            </c:ext>
          </c:extLst>
        </c:ser>
        <c:ser>
          <c:idx val="2"/>
          <c:order val="2"/>
          <c:tx>
            <c:strRef>
              <c:f>'DATA-whiteyellow'!$A$73</c:f>
              <c:strCache>
                <c:ptCount val="1"/>
                <c:pt idx="0">
                  <c:v> Vrystaat/Free State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'DATA-whiteyellow'!$W$73:$AJ$73</c:f>
              <c:numCache>
                <c:formatCode>0.00</c:formatCode>
                <c:ptCount val="14"/>
                <c:pt idx="0">
                  <c:v>3174</c:v>
                </c:pt>
                <c:pt idx="1">
                  <c:v>2590</c:v>
                </c:pt>
                <c:pt idx="2">
                  <c:v>3050</c:v>
                </c:pt>
                <c:pt idx="3">
                  <c:v>2574</c:v>
                </c:pt>
                <c:pt idx="4">
                  <c:v>3759.5</c:v>
                </c:pt>
                <c:pt idx="5">
                  <c:v>2236</c:v>
                </c:pt>
                <c:pt idx="6">
                  <c:v>1190.5</c:v>
                </c:pt>
                <c:pt idx="7">
                  <c:v>5110</c:v>
                </c:pt>
                <c:pt idx="8">
                  <c:v>3350</c:v>
                </c:pt>
                <c:pt idx="9">
                  <c:v>2795</c:v>
                </c:pt>
                <c:pt idx="10">
                  <c:v>4700</c:v>
                </c:pt>
                <c:pt idx="11">
                  <c:v>4492</c:v>
                </c:pt>
                <c:pt idx="12">
                  <c:v>3801.9</c:v>
                </c:pt>
                <c:pt idx="13">
                  <c:v>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7-4648-9BE2-876698D2CD02}"/>
            </c:ext>
          </c:extLst>
        </c:ser>
        <c:ser>
          <c:idx val="3"/>
          <c:order val="3"/>
          <c:tx>
            <c:strRef>
              <c:f>'DATA-whiteyellow'!$A$74</c:f>
              <c:strCache>
                <c:ptCount val="1"/>
                <c:pt idx="0">
                  <c:v> Oos-Kaap/E. Cape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'DATA-whiteyellow'!$W$74:$AJ$74</c:f>
              <c:numCache>
                <c:formatCode>0.00</c:formatCode>
                <c:ptCount val="14"/>
                <c:pt idx="0">
                  <c:v>14.5</c:v>
                </c:pt>
                <c:pt idx="1">
                  <c:v>10.5</c:v>
                </c:pt>
                <c:pt idx="2">
                  <c:v>17.5</c:v>
                </c:pt>
                <c:pt idx="3">
                  <c:v>18.2</c:v>
                </c:pt>
                <c:pt idx="4">
                  <c:v>13.75</c:v>
                </c:pt>
                <c:pt idx="5">
                  <c:v>15.6</c:v>
                </c:pt>
                <c:pt idx="6">
                  <c:v>10</c:v>
                </c:pt>
                <c:pt idx="7">
                  <c:v>30.8</c:v>
                </c:pt>
                <c:pt idx="8">
                  <c:v>21.7</c:v>
                </c:pt>
                <c:pt idx="9">
                  <c:v>23</c:v>
                </c:pt>
                <c:pt idx="10">
                  <c:v>35.200000000000003</c:v>
                </c:pt>
                <c:pt idx="11">
                  <c:v>39</c:v>
                </c:pt>
                <c:pt idx="12">
                  <c:v>40.799999999999997</c:v>
                </c:pt>
                <c:pt idx="13">
                  <c:v>40.25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7-4648-9BE2-876698D2CD02}"/>
            </c:ext>
          </c:extLst>
        </c:ser>
        <c:ser>
          <c:idx val="4"/>
          <c:order val="4"/>
          <c:tx>
            <c:strRef>
              <c:f>'DATA-whiteyellow'!$A$75</c:f>
              <c:strCache>
                <c:ptCount val="1"/>
                <c:pt idx="0">
                  <c:v> Kwazulu-Natal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'DATA-whiteyellow'!$W$75:$AJ$75</c:f>
              <c:numCache>
                <c:formatCode>0.00</c:formatCode>
                <c:ptCount val="14"/>
                <c:pt idx="0">
                  <c:v>272</c:v>
                </c:pt>
                <c:pt idx="1">
                  <c:v>214.5</c:v>
                </c:pt>
                <c:pt idx="2">
                  <c:v>242</c:v>
                </c:pt>
                <c:pt idx="3">
                  <c:v>284</c:v>
                </c:pt>
                <c:pt idx="4">
                  <c:v>266.60000000000002</c:v>
                </c:pt>
                <c:pt idx="5">
                  <c:v>224</c:v>
                </c:pt>
                <c:pt idx="6">
                  <c:v>215</c:v>
                </c:pt>
                <c:pt idx="7">
                  <c:v>350</c:v>
                </c:pt>
                <c:pt idx="8">
                  <c:v>280</c:v>
                </c:pt>
                <c:pt idx="9">
                  <c:v>270</c:v>
                </c:pt>
                <c:pt idx="10">
                  <c:v>298.39999999999998</c:v>
                </c:pt>
                <c:pt idx="11">
                  <c:v>310</c:v>
                </c:pt>
                <c:pt idx="12">
                  <c:v>322.39999999999998</c:v>
                </c:pt>
                <c:pt idx="13">
                  <c:v>298.89999999999998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7-4648-9BE2-876698D2CD02}"/>
            </c:ext>
          </c:extLst>
        </c:ser>
        <c:ser>
          <c:idx val="5"/>
          <c:order val="5"/>
          <c:tx>
            <c:strRef>
              <c:f>'DATA-whiteyellow'!$A$76</c:f>
              <c:strCache>
                <c:ptCount val="1"/>
                <c:pt idx="0">
                  <c:v> Mpumalanga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'DATA-whiteyellow'!$W$76:$AJ$76</c:f>
              <c:numCache>
                <c:formatCode>0.00</c:formatCode>
                <c:ptCount val="14"/>
                <c:pt idx="0">
                  <c:v>1370</c:v>
                </c:pt>
                <c:pt idx="1">
                  <c:v>900</c:v>
                </c:pt>
                <c:pt idx="2">
                  <c:v>904</c:v>
                </c:pt>
                <c:pt idx="3">
                  <c:v>1020</c:v>
                </c:pt>
                <c:pt idx="4">
                  <c:v>907.2</c:v>
                </c:pt>
                <c:pt idx="5">
                  <c:v>824</c:v>
                </c:pt>
                <c:pt idx="6">
                  <c:v>752</c:v>
                </c:pt>
                <c:pt idx="7">
                  <c:v>1088</c:v>
                </c:pt>
                <c:pt idx="8">
                  <c:v>812</c:v>
                </c:pt>
                <c:pt idx="9">
                  <c:v>797.5</c:v>
                </c:pt>
                <c:pt idx="10">
                  <c:v>872</c:v>
                </c:pt>
                <c:pt idx="11">
                  <c:v>1100.5</c:v>
                </c:pt>
                <c:pt idx="12">
                  <c:v>1072.5</c:v>
                </c:pt>
                <c:pt idx="13">
                  <c:v>1032.9000000000001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D7-4648-9BE2-876698D2CD02}"/>
            </c:ext>
          </c:extLst>
        </c:ser>
        <c:ser>
          <c:idx val="6"/>
          <c:order val="6"/>
          <c:tx>
            <c:v>Limpopo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'DATA-whiteyellow'!$W$77:$AJ$77</c:f>
              <c:numCache>
                <c:formatCode>0.00</c:formatCode>
                <c:ptCount val="14"/>
                <c:pt idx="0">
                  <c:v>130</c:v>
                </c:pt>
                <c:pt idx="1">
                  <c:v>125</c:v>
                </c:pt>
                <c:pt idx="2">
                  <c:v>174.5</c:v>
                </c:pt>
                <c:pt idx="3">
                  <c:v>154</c:v>
                </c:pt>
                <c:pt idx="4">
                  <c:v>183</c:v>
                </c:pt>
                <c:pt idx="5">
                  <c:v>156.75</c:v>
                </c:pt>
                <c:pt idx="6">
                  <c:v>178</c:v>
                </c:pt>
                <c:pt idx="7">
                  <c:v>300</c:v>
                </c:pt>
                <c:pt idx="8">
                  <c:v>90</c:v>
                </c:pt>
                <c:pt idx="9">
                  <c:v>83.2</c:v>
                </c:pt>
                <c:pt idx="10">
                  <c:v>105</c:v>
                </c:pt>
                <c:pt idx="11">
                  <c:v>112.2</c:v>
                </c:pt>
                <c:pt idx="12">
                  <c:v>102.3</c:v>
                </c:pt>
                <c:pt idx="13">
                  <c:v>114.24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7-4648-9BE2-876698D2CD02}"/>
            </c:ext>
          </c:extLst>
        </c:ser>
        <c:ser>
          <c:idx val="7"/>
          <c:order val="7"/>
          <c:tx>
            <c:strRef>
              <c:f>'DATA-whiteyellow'!$A$78</c:f>
              <c:strCache>
                <c:ptCount val="1"/>
                <c:pt idx="0">
                  <c:v> Gauteng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'DATA-whiteyellow'!$W$78:$AJ$78</c:f>
              <c:numCache>
                <c:formatCode>0.00</c:formatCode>
                <c:ptCount val="14"/>
                <c:pt idx="0">
                  <c:v>493</c:v>
                </c:pt>
                <c:pt idx="1">
                  <c:v>362.5</c:v>
                </c:pt>
                <c:pt idx="2">
                  <c:v>378.5</c:v>
                </c:pt>
                <c:pt idx="3">
                  <c:v>370</c:v>
                </c:pt>
                <c:pt idx="4">
                  <c:v>357.15</c:v>
                </c:pt>
                <c:pt idx="5">
                  <c:v>193.6</c:v>
                </c:pt>
                <c:pt idx="6">
                  <c:v>207</c:v>
                </c:pt>
                <c:pt idx="7">
                  <c:v>390</c:v>
                </c:pt>
                <c:pt idx="8">
                  <c:v>275</c:v>
                </c:pt>
                <c:pt idx="9">
                  <c:v>259.2</c:v>
                </c:pt>
                <c:pt idx="10">
                  <c:v>297</c:v>
                </c:pt>
                <c:pt idx="11">
                  <c:v>371.2</c:v>
                </c:pt>
                <c:pt idx="12">
                  <c:v>361.6</c:v>
                </c:pt>
                <c:pt idx="13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D7-4648-9BE2-876698D2CD02}"/>
            </c:ext>
          </c:extLst>
        </c:ser>
        <c:ser>
          <c:idx val="8"/>
          <c:order val="8"/>
          <c:tx>
            <c:strRef>
              <c:f>'DATA-whiteyellow'!$A$79</c:f>
              <c:strCache>
                <c:ptCount val="1"/>
                <c:pt idx="0">
                  <c:v> Noordwes/North West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'DATA-whiteyellow'!$W$68:$AJ$68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'DATA-whiteyellow'!$W$79:$AJ$79</c:f>
              <c:numCache>
                <c:formatCode>0.00</c:formatCode>
                <c:ptCount val="14"/>
                <c:pt idx="0">
                  <c:v>2350</c:v>
                </c:pt>
                <c:pt idx="1">
                  <c:v>1824.5</c:v>
                </c:pt>
                <c:pt idx="2">
                  <c:v>2106.5</c:v>
                </c:pt>
                <c:pt idx="3">
                  <c:v>1158</c:v>
                </c:pt>
                <c:pt idx="4">
                  <c:v>2193</c:v>
                </c:pt>
                <c:pt idx="5">
                  <c:v>1046</c:v>
                </c:pt>
                <c:pt idx="6">
                  <c:v>816</c:v>
                </c:pt>
                <c:pt idx="7">
                  <c:v>2599</c:v>
                </c:pt>
                <c:pt idx="8">
                  <c:v>1670</c:v>
                </c:pt>
                <c:pt idx="9">
                  <c:v>1274</c:v>
                </c:pt>
                <c:pt idx="10">
                  <c:v>2196</c:v>
                </c:pt>
                <c:pt idx="11">
                  <c:v>2130</c:v>
                </c:pt>
                <c:pt idx="12">
                  <c:v>2047.5</c:v>
                </c:pt>
                <c:pt idx="13">
                  <c:v>2188.8000000000002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D7-4648-9BE2-876698D2C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77232"/>
        <c:axId val="1"/>
      </c:barChart>
      <c:catAx>
        <c:axId val="9917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Production Years</a:t>
                </a:r>
              </a:p>
            </c:rich>
          </c:tx>
          <c:layout>
            <c:manualLayout>
              <c:xMode val="edge"/>
              <c:yMode val="edge"/>
              <c:x val="0.42665284956120575"/>
              <c:y val="0.90669250070156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Thousand tons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394557107248386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7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4511400557309196E-2"/>
          <c:y val="0.90163980092111129"/>
          <c:w val="0.9342648317088118"/>
          <c:h val="0.99117268360322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Production of Yellow maize in South Africa</a:t>
            </a:r>
          </a:p>
        </c:rich>
      </c:tx>
      <c:layout>
        <c:manualLayout>
          <c:xMode val="edge"/>
          <c:yMode val="edge"/>
          <c:x val="0.25376443858614589"/>
          <c:y val="2.0408681226167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49500554938962E-2"/>
          <c:y val="8.4745762711864403E-2"/>
          <c:w val="0.86570477247502775"/>
          <c:h val="0.70338983050847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'DATA-whiteyellow'!$A$91</c:f>
              <c:strCache>
                <c:ptCount val="1"/>
                <c:pt idx="0">
                  <c:v> Wes-Kaap/W. Cape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'DATA-whiteyellow'!$D$91:$AJ$91</c:f>
              <c:numCache>
                <c:formatCode>##.0\ ###\ ###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 formatCode="0.0">
                  <c:v>4</c:v>
                </c:pt>
                <c:pt idx="4" formatCode="0.0">
                  <c:v>19</c:v>
                </c:pt>
                <c:pt idx="5" formatCode="0.0">
                  <c:v>16</c:v>
                </c:pt>
                <c:pt idx="6" formatCode="0.0">
                  <c:v>16.899999999999999</c:v>
                </c:pt>
                <c:pt idx="7" formatCode="0.0">
                  <c:v>5</c:v>
                </c:pt>
                <c:pt idx="8" formatCode="0.0">
                  <c:v>7.5</c:v>
                </c:pt>
                <c:pt idx="9" formatCode="0.0">
                  <c:v>9</c:v>
                </c:pt>
                <c:pt idx="10" formatCode="0.0">
                  <c:v>8</c:v>
                </c:pt>
                <c:pt idx="11" formatCode="0.0">
                  <c:v>14</c:v>
                </c:pt>
                <c:pt idx="12" formatCode="0.0">
                  <c:v>20.399999999999999</c:v>
                </c:pt>
                <c:pt idx="13" formatCode="0.0">
                  <c:v>14</c:v>
                </c:pt>
                <c:pt idx="14" formatCode="0.0">
                  <c:v>20</c:v>
                </c:pt>
                <c:pt idx="15" formatCode="0.0">
                  <c:v>27</c:v>
                </c:pt>
                <c:pt idx="16" formatCode="0.0">
                  <c:v>20</c:v>
                </c:pt>
                <c:pt idx="17" formatCode="0.0">
                  <c:v>30</c:v>
                </c:pt>
                <c:pt idx="18" formatCode="0.0">
                  <c:v>35</c:v>
                </c:pt>
                <c:pt idx="19" formatCode="0.0">
                  <c:v>14</c:v>
                </c:pt>
                <c:pt idx="20" formatCode="0.0">
                  <c:v>12.4</c:v>
                </c:pt>
                <c:pt idx="21" formatCode="0.0">
                  <c:v>25</c:v>
                </c:pt>
                <c:pt idx="22" formatCode="0.0">
                  <c:v>30</c:v>
                </c:pt>
                <c:pt idx="23" formatCode="0.0">
                  <c:v>28.5</c:v>
                </c:pt>
                <c:pt idx="24" formatCode="0.0">
                  <c:v>34.200000000000003</c:v>
                </c:pt>
                <c:pt idx="25" formatCode="0.0">
                  <c:v>40</c:v>
                </c:pt>
                <c:pt idx="26" formatCode="0.0">
                  <c:v>20</c:v>
                </c:pt>
                <c:pt idx="27" formatCode="0.0">
                  <c:v>33.75</c:v>
                </c:pt>
                <c:pt idx="28" formatCode="0.0">
                  <c:v>30.6</c:v>
                </c:pt>
                <c:pt idx="29" formatCode="0.0">
                  <c:v>30.6</c:v>
                </c:pt>
                <c:pt idx="30" formatCode="0.0">
                  <c:v>33.299999999999997</c:v>
                </c:pt>
                <c:pt idx="31" formatCode="0.0">
                  <c:v>32.9</c:v>
                </c:pt>
                <c:pt idx="32" formatCode="0.0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3-4972-8C0A-C6C2325C6552}"/>
            </c:ext>
          </c:extLst>
        </c:ser>
        <c:ser>
          <c:idx val="1"/>
          <c:order val="1"/>
          <c:tx>
            <c:strRef>
              <c:f>'DATA-whiteyellow'!$A$92</c:f>
              <c:strCache>
                <c:ptCount val="1"/>
                <c:pt idx="0">
                  <c:v> Noord-Kaap/N. Cape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'DATA-whiteyellow'!$D$92:$AJ$92</c:f>
              <c:numCache>
                <c:formatCode>##.0\ ###\ ###</c:formatCode>
                <c:ptCount val="33"/>
                <c:pt idx="0">
                  <c:v>91</c:v>
                </c:pt>
                <c:pt idx="1">
                  <c:v>109</c:v>
                </c:pt>
                <c:pt idx="2">
                  <c:v>135</c:v>
                </c:pt>
                <c:pt idx="3" formatCode="0.0">
                  <c:v>156</c:v>
                </c:pt>
                <c:pt idx="4" formatCode="0.0">
                  <c:v>137.00899999999999</c:v>
                </c:pt>
                <c:pt idx="5" formatCode="0.0">
                  <c:v>127.00700000000001</c:v>
                </c:pt>
                <c:pt idx="6" formatCode="0.0">
                  <c:v>173.3</c:v>
                </c:pt>
                <c:pt idx="7" formatCode="0.0">
                  <c:v>155</c:v>
                </c:pt>
                <c:pt idx="8" formatCode="0.0">
                  <c:v>170</c:v>
                </c:pt>
                <c:pt idx="9" formatCode="0.0">
                  <c:v>225</c:v>
                </c:pt>
                <c:pt idx="10" formatCode="0.0">
                  <c:v>290</c:v>
                </c:pt>
                <c:pt idx="11" formatCode="0.0">
                  <c:v>473.5</c:v>
                </c:pt>
                <c:pt idx="12" formatCode="0.0">
                  <c:v>421.5</c:v>
                </c:pt>
                <c:pt idx="13" formatCode="0.0">
                  <c:v>448.5</c:v>
                </c:pt>
                <c:pt idx="14" formatCode="0.0">
                  <c:v>526.4</c:v>
                </c:pt>
                <c:pt idx="15" formatCode="0.0">
                  <c:v>278</c:v>
                </c:pt>
                <c:pt idx="16" formatCode="0.0">
                  <c:v>498</c:v>
                </c:pt>
                <c:pt idx="17" formatCode="0.0">
                  <c:v>626</c:v>
                </c:pt>
                <c:pt idx="18" formatCode="0.0">
                  <c:v>605</c:v>
                </c:pt>
                <c:pt idx="19" formatCode="0.0">
                  <c:v>586</c:v>
                </c:pt>
                <c:pt idx="20" formatCode="0.0">
                  <c:v>515.20000000000005</c:v>
                </c:pt>
                <c:pt idx="21" formatCode="0.0">
                  <c:v>592</c:v>
                </c:pt>
                <c:pt idx="22" formatCode="0.0">
                  <c:v>650</c:v>
                </c:pt>
                <c:pt idx="23" formatCode="0.0">
                  <c:v>638.4</c:v>
                </c:pt>
                <c:pt idx="24" formatCode="0.0">
                  <c:v>644</c:v>
                </c:pt>
                <c:pt idx="25" formatCode="0.0">
                  <c:v>675</c:v>
                </c:pt>
                <c:pt idx="26" formatCode="0.0">
                  <c:v>666</c:v>
                </c:pt>
                <c:pt idx="27" formatCode="0.0">
                  <c:v>628</c:v>
                </c:pt>
                <c:pt idx="28" formatCode="0.0">
                  <c:v>630.75</c:v>
                </c:pt>
                <c:pt idx="29" formatCode="0.0">
                  <c:v>633.9</c:v>
                </c:pt>
                <c:pt idx="30" formatCode="0.0">
                  <c:v>627.29999999999995</c:v>
                </c:pt>
                <c:pt idx="31" formatCode="0.0">
                  <c:v>672</c:v>
                </c:pt>
                <c:pt idx="32" formatCode="0.0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3-4972-8C0A-C6C2325C6552}"/>
            </c:ext>
          </c:extLst>
        </c:ser>
        <c:ser>
          <c:idx val="2"/>
          <c:order val="2"/>
          <c:tx>
            <c:strRef>
              <c:f>'DATA-whiteyellow'!$A$93</c:f>
              <c:strCache>
                <c:ptCount val="1"/>
                <c:pt idx="0">
                  <c:v> Vrystaat/Free State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'DATA-whiteyellow'!$D$93:$AJ$93</c:f>
              <c:numCache>
                <c:formatCode>##.0\ ###\ ###</c:formatCode>
                <c:ptCount val="33"/>
                <c:pt idx="0">
                  <c:v>951</c:v>
                </c:pt>
                <c:pt idx="1">
                  <c:v>295</c:v>
                </c:pt>
                <c:pt idx="2">
                  <c:v>1349</c:v>
                </c:pt>
                <c:pt idx="3" formatCode="0.0">
                  <c:v>2150</c:v>
                </c:pt>
                <c:pt idx="4" formatCode="0.0">
                  <c:v>547.08000000000004</c:v>
                </c:pt>
                <c:pt idx="5" formatCode="0.0">
                  <c:v>1059.95</c:v>
                </c:pt>
                <c:pt idx="6" formatCode="0.0">
                  <c:v>1360</c:v>
                </c:pt>
                <c:pt idx="7" formatCode="0.0">
                  <c:v>815</c:v>
                </c:pt>
                <c:pt idx="8" formatCode="0.0">
                  <c:v>940</c:v>
                </c:pt>
                <c:pt idx="9" formatCode="0.0">
                  <c:v>1466</c:v>
                </c:pt>
                <c:pt idx="10" formatCode="0.0">
                  <c:v>985</c:v>
                </c:pt>
                <c:pt idx="11" formatCode="0.0">
                  <c:v>1153</c:v>
                </c:pt>
                <c:pt idx="12" formatCode="0.0">
                  <c:v>821.5</c:v>
                </c:pt>
                <c:pt idx="13" formatCode="0.0">
                  <c:v>1050</c:v>
                </c:pt>
                <c:pt idx="14" formatCode="0.0">
                  <c:v>1455</c:v>
                </c:pt>
                <c:pt idx="15" formatCode="0.0">
                  <c:v>680</c:v>
                </c:pt>
                <c:pt idx="16" formatCode="0.0">
                  <c:v>930</c:v>
                </c:pt>
                <c:pt idx="17" formatCode="0.0">
                  <c:v>1950</c:v>
                </c:pt>
                <c:pt idx="18" formatCode="0.0">
                  <c:v>1900</c:v>
                </c:pt>
                <c:pt idx="19" formatCode="0.0">
                  <c:v>1902</c:v>
                </c:pt>
                <c:pt idx="20" formatCode="0.0">
                  <c:v>1461.5</c:v>
                </c:pt>
                <c:pt idx="21" formatCode="0.0">
                  <c:v>1773</c:v>
                </c:pt>
                <c:pt idx="22" formatCode="0.0">
                  <c:v>2310.8000000000002</c:v>
                </c:pt>
                <c:pt idx="23" formatCode="0.0">
                  <c:v>2487.75</c:v>
                </c:pt>
                <c:pt idx="24" formatCode="0.0">
                  <c:v>1708.5</c:v>
                </c:pt>
                <c:pt idx="25" formatCode="0.0">
                  <c:v>1023</c:v>
                </c:pt>
                <c:pt idx="26" formatCode="0.0">
                  <c:v>2252</c:v>
                </c:pt>
                <c:pt idx="27" formatCode="0.0">
                  <c:v>1925</c:v>
                </c:pt>
                <c:pt idx="28" formatCode="0.0">
                  <c:v>1758</c:v>
                </c:pt>
                <c:pt idx="29" formatCode="0.0">
                  <c:v>2209</c:v>
                </c:pt>
                <c:pt idx="30" formatCode="0.0">
                  <c:v>2542</c:v>
                </c:pt>
                <c:pt idx="31" formatCode="0.0">
                  <c:v>2547.1999999999998</c:v>
                </c:pt>
                <c:pt idx="32" formatCode="0.0">
                  <c:v>2686.7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3-4972-8C0A-C6C2325C6552}"/>
            </c:ext>
          </c:extLst>
        </c:ser>
        <c:ser>
          <c:idx val="3"/>
          <c:order val="3"/>
          <c:tx>
            <c:strRef>
              <c:f>'DATA-whiteyellow'!$A$94</c:f>
              <c:strCache>
                <c:ptCount val="1"/>
                <c:pt idx="0">
                  <c:v> Oos-Kaap/E. Cape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'DATA-whiteyellow'!$D$94:$AJ$94</c:f>
              <c:numCache>
                <c:formatCode>#.0\ ###\ ###</c:formatCode>
                <c:ptCount val="33"/>
                <c:pt idx="0">
                  <c:v>21</c:v>
                </c:pt>
                <c:pt idx="1">
                  <c:v>32</c:v>
                </c:pt>
                <c:pt idx="2">
                  <c:v>39</c:v>
                </c:pt>
                <c:pt idx="3" formatCode="0.0">
                  <c:v>46</c:v>
                </c:pt>
                <c:pt idx="4" formatCode="0.0">
                  <c:v>30.006</c:v>
                </c:pt>
                <c:pt idx="5" formatCode="0.0">
                  <c:v>69</c:v>
                </c:pt>
                <c:pt idx="6" formatCode="0.0">
                  <c:v>29</c:v>
                </c:pt>
                <c:pt idx="7" formatCode="0.0">
                  <c:v>20</c:v>
                </c:pt>
                <c:pt idx="8" formatCode="0.0">
                  <c:v>20</c:v>
                </c:pt>
                <c:pt idx="9" formatCode="0.0">
                  <c:v>26</c:v>
                </c:pt>
                <c:pt idx="10" formatCode="0.0">
                  <c:v>26</c:v>
                </c:pt>
                <c:pt idx="11" formatCode="0.0">
                  <c:v>33.6</c:v>
                </c:pt>
                <c:pt idx="12" formatCode="0.0">
                  <c:v>35.799999999999997</c:v>
                </c:pt>
                <c:pt idx="13" formatCode="0.0">
                  <c:v>61.6</c:v>
                </c:pt>
                <c:pt idx="14" formatCode="0.0">
                  <c:v>68.900000000000006</c:v>
                </c:pt>
                <c:pt idx="15" formatCode="0.0">
                  <c:v>55</c:v>
                </c:pt>
                <c:pt idx="16" formatCode="0.0">
                  <c:v>67.599999999999994</c:v>
                </c:pt>
                <c:pt idx="17" formatCode="0.0">
                  <c:v>70</c:v>
                </c:pt>
                <c:pt idx="18" formatCode="0.0">
                  <c:v>76.5</c:v>
                </c:pt>
                <c:pt idx="19" formatCode="0.0">
                  <c:v>66</c:v>
                </c:pt>
                <c:pt idx="20" formatCode="0.0">
                  <c:v>57.6</c:v>
                </c:pt>
                <c:pt idx="21" formatCode="0.0">
                  <c:v>75</c:v>
                </c:pt>
                <c:pt idx="22" formatCode="0.0">
                  <c:v>90</c:v>
                </c:pt>
                <c:pt idx="23" formatCode="0.0">
                  <c:v>97.6</c:v>
                </c:pt>
                <c:pt idx="24" formatCode="0.0">
                  <c:v>84</c:v>
                </c:pt>
                <c:pt idx="25" formatCode="0.0">
                  <c:v>66</c:v>
                </c:pt>
                <c:pt idx="26" formatCode="0.0">
                  <c:v>66.5</c:v>
                </c:pt>
                <c:pt idx="27" formatCode="0.0">
                  <c:v>71.5</c:v>
                </c:pt>
                <c:pt idx="28" formatCode="0.0">
                  <c:v>69.75</c:v>
                </c:pt>
                <c:pt idx="29" formatCode="0.0">
                  <c:v>119</c:v>
                </c:pt>
                <c:pt idx="30" formatCode="0.0">
                  <c:v>133.19999999999999</c:v>
                </c:pt>
                <c:pt idx="31" formatCode="0.0">
                  <c:v>157.85</c:v>
                </c:pt>
                <c:pt idx="32" formatCode="0.0">
                  <c:v>192.5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3-4972-8C0A-C6C2325C6552}"/>
            </c:ext>
          </c:extLst>
        </c:ser>
        <c:ser>
          <c:idx val="4"/>
          <c:order val="4"/>
          <c:tx>
            <c:strRef>
              <c:f>'DATA-whiteyellow'!$A$95</c:f>
              <c:strCache>
                <c:ptCount val="1"/>
                <c:pt idx="0">
                  <c:v> Kwazulu-Natal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'DATA-whiteyellow'!$D$95:$AJ$95</c:f>
              <c:numCache>
                <c:formatCode>#.0\ ###\ ###</c:formatCode>
                <c:ptCount val="33"/>
                <c:pt idx="0">
                  <c:v>234</c:v>
                </c:pt>
                <c:pt idx="1">
                  <c:v>183</c:v>
                </c:pt>
                <c:pt idx="2">
                  <c:v>220</c:v>
                </c:pt>
                <c:pt idx="3" formatCode="0.0">
                  <c:v>163</c:v>
                </c:pt>
                <c:pt idx="4" formatCode="0.0">
                  <c:v>134.99299999999999</c:v>
                </c:pt>
                <c:pt idx="5" formatCode="0.0">
                  <c:v>182.99</c:v>
                </c:pt>
                <c:pt idx="6" formatCode="0.0">
                  <c:v>218</c:v>
                </c:pt>
                <c:pt idx="7" formatCode="0.0">
                  <c:v>158</c:v>
                </c:pt>
                <c:pt idx="8" formatCode="0.0">
                  <c:v>141</c:v>
                </c:pt>
                <c:pt idx="9" formatCode="0.0">
                  <c:v>179</c:v>
                </c:pt>
                <c:pt idx="10" formatCode="0.0">
                  <c:v>171.5</c:v>
                </c:pt>
                <c:pt idx="11" formatCode="0.0">
                  <c:v>255</c:v>
                </c:pt>
                <c:pt idx="12" formatCode="0.0">
                  <c:v>177.6</c:v>
                </c:pt>
                <c:pt idx="13" formatCode="0.0">
                  <c:v>215</c:v>
                </c:pt>
                <c:pt idx="14" formatCode="0.0">
                  <c:v>230</c:v>
                </c:pt>
                <c:pt idx="15" formatCode="0.0">
                  <c:v>135</c:v>
                </c:pt>
                <c:pt idx="16" formatCode="0.0">
                  <c:v>169.2</c:v>
                </c:pt>
                <c:pt idx="17" formatCode="0.0">
                  <c:v>252</c:v>
                </c:pt>
                <c:pt idx="18" formatCode="0.0">
                  <c:v>273</c:v>
                </c:pt>
                <c:pt idx="19" formatCode="0.0">
                  <c:v>252</c:v>
                </c:pt>
                <c:pt idx="20" formatCode="0.0">
                  <c:v>235</c:v>
                </c:pt>
                <c:pt idx="21" formatCode="0.0">
                  <c:v>270</c:v>
                </c:pt>
                <c:pt idx="22" formatCode="0.0">
                  <c:v>315</c:v>
                </c:pt>
                <c:pt idx="23" formatCode="0.0">
                  <c:v>292.5</c:v>
                </c:pt>
                <c:pt idx="24" formatCode="0.0">
                  <c:v>283.5</c:v>
                </c:pt>
                <c:pt idx="25" formatCode="0.0">
                  <c:v>307</c:v>
                </c:pt>
                <c:pt idx="26" formatCode="0.0">
                  <c:v>390</c:v>
                </c:pt>
                <c:pt idx="27" formatCode="0.0">
                  <c:v>380</c:v>
                </c:pt>
                <c:pt idx="28" formatCode="0.0">
                  <c:v>399.6</c:v>
                </c:pt>
                <c:pt idx="29" formatCode="0.0">
                  <c:v>434.5</c:v>
                </c:pt>
                <c:pt idx="30" formatCode="0.0">
                  <c:v>451</c:v>
                </c:pt>
                <c:pt idx="31" formatCode="0.0">
                  <c:v>489.7</c:v>
                </c:pt>
                <c:pt idx="32" formatCode="0.0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93-4972-8C0A-C6C2325C6552}"/>
            </c:ext>
          </c:extLst>
        </c:ser>
        <c:ser>
          <c:idx val="5"/>
          <c:order val="5"/>
          <c:tx>
            <c:strRef>
              <c:f>'DATA-whiteyellow'!$A$96</c:f>
              <c:strCache>
                <c:ptCount val="1"/>
                <c:pt idx="0">
                  <c:v> Mpumalanga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'DATA-whiteyellow'!$D$96:$AJ$96</c:f>
              <c:numCache>
                <c:formatCode>##.0\ ###\ ###</c:formatCode>
                <c:ptCount val="33"/>
                <c:pt idx="0">
                  <c:v>1700</c:v>
                </c:pt>
                <c:pt idx="1">
                  <c:v>885</c:v>
                </c:pt>
                <c:pt idx="2">
                  <c:v>1876</c:v>
                </c:pt>
                <c:pt idx="3" formatCode="0.0">
                  <c:v>2116</c:v>
                </c:pt>
                <c:pt idx="4" formatCode="0.0">
                  <c:v>868.17200000000003</c:v>
                </c:pt>
                <c:pt idx="5" formatCode="0.0">
                  <c:v>1204.1279999999999</c:v>
                </c:pt>
                <c:pt idx="6" formatCode="0.0">
                  <c:v>1200</c:v>
                </c:pt>
                <c:pt idx="7" formatCode="0.0">
                  <c:v>825</c:v>
                </c:pt>
                <c:pt idx="8" formatCode="0.0">
                  <c:v>950</c:v>
                </c:pt>
                <c:pt idx="9" formatCode="0.0">
                  <c:v>1305</c:v>
                </c:pt>
                <c:pt idx="10" formatCode="0.0">
                  <c:v>900</c:v>
                </c:pt>
                <c:pt idx="11" formatCode="0.0">
                  <c:v>1162.5</c:v>
                </c:pt>
                <c:pt idx="12" formatCode="0.0">
                  <c:v>907.5</c:v>
                </c:pt>
                <c:pt idx="13" formatCode="0.0">
                  <c:v>1164</c:v>
                </c:pt>
                <c:pt idx="14" formatCode="0.0">
                  <c:v>1673.2</c:v>
                </c:pt>
                <c:pt idx="15" formatCode="0.0">
                  <c:v>850</c:v>
                </c:pt>
                <c:pt idx="16" formatCode="0.0">
                  <c:v>770</c:v>
                </c:pt>
                <c:pt idx="17" formatCode="0.0">
                  <c:v>1400</c:v>
                </c:pt>
                <c:pt idx="18" formatCode="0.0">
                  <c:v>1580</c:v>
                </c:pt>
                <c:pt idx="19" formatCode="0.0">
                  <c:v>1375</c:v>
                </c:pt>
                <c:pt idx="20" formatCode="0.0">
                  <c:v>1290</c:v>
                </c:pt>
                <c:pt idx="21" formatCode="0.0">
                  <c:v>1625</c:v>
                </c:pt>
                <c:pt idx="22" formatCode="0.0">
                  <c:v>1985</c:v>
                </c:pt>
                <c:pt idx="23" formatCode="0.0">
                  <c:v>1875</c:v>
                </c:pt>
                <c:pt idx="24" formatCode="0.0">
                  <c:v>1605.3</c:v>
                </c:pt>
                <c:pt idx="25" formatCode="0.0">
                  <c:v>1567</c:v>
                </c:pt>
                <c:pt idx="26" formatCode="0.0">
                  <c:v>2342.5</c:v>
                </c:pt>
                <c:pt idx="27" formatCode="0.0">
                  <c:v>2005</c:v>
                </c:pt>
                <c:pt idx="28" formatCode="0.0">
                  <c:v>1977.3</c:v>
                </c:pt>
                <c:pt idx="29" formatCode="0.0">
                  <c:v>2347.5</c:v>
                </c:pt>
                <c:pt idx="30" formatCode="0.0">
                  <c:v>2820</c:v>
                </c:pt>
                <c:pt idx="31" formatCode="0.0">
                  <c:v>2537.5</c:v>
                </c:pt>
                <c:pt idx="32" formatCode="0.0">
                  <c:v>2587.1999999999998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93-4972-8C0A-C6C2325C6552}"/>
            </c:ext>
          </c:extLst>
        </c:ser>
        <c:ser>
          <c:idx val="6"/>
          <c:order val="6"/>
          <c:tx>
            <c:v>Limpopo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'DATA-whiteyellow'!$D$97:$AJ$97</c:f>
              <c:numCache>
                <c:formatCode>#.0\ ###\ ###</c:formatCode>
                <c:ptCount val="33"/>
                <c:pt idx="0">
                  <c:v>25</c:v>
                </c:pt>
                <c:pt idx="1">
                  <c:v>27</c:v>
                </c:pt>
                <c:pt idx="2">
                  <c:v>24</c:v>
                </c:pt>
                <c:pt idx="3" formatCode="0.0">
                  <c:v>17</c:v>
                </c:pt>
                <c:pt idx="4" formatCode="0.0">
                  <c:v>7.0019999999999998</c:v>
                </c:pt>
                <c:pt idx="5" formatCode="0.0">
                  <c:v>12</c:v>
                </c:pt>
                <c:pt idx="6" formatCode="0.0">
                  <c:v>15.8</c:v>
                </c:pt>
                <c:pt idx="7" formatCode="0.0">
                  <c:v>8.1</c:v>
                </c:pt>
                <c:pt idx="8" formatCode="0.0">
                  <c:v>7</c:v>
                </c:pt>
                <c:pt idx="9" formatCode="0.0">
                  <c:v>10</c:v>
                </c:pt>
                <c:pt idx="10" formatCode="0.0">
                  <c:v>21</c:v>
                </c:pt>
                <c:pt idx="11" formatCode="0.0">
                  <c:v>16.5</c:v>
                </c:pt>
                <c:pt idx="12" formatCode="0.0">
                  <c:v>22.1</c:v>
                </c:pt>
                <c:pt idx="13" formatCode="0.0">
                  <c:v>20</c:v>
                </c:pt>
                <c:pt idx="14" formatCode="0.0">
                  <c:v>26</c:v>
                </c:pt>
                <c:pt idx="15" formatCode="0.0">
                  <c:v>15.6</c:v>
                </c:pt>
                <c:pt idx="16" formatCode="0.0">
                  <c:v>35.200000000000003</c:v>
                </c:pt>
                <c:pt idx="17" formatCode="0.0">
                  <c:v>60</c:v>
                </c:pt>
                <c:pt idx="18" formatCode="0.0">
                  <c:v>75</c:v>
                </c:pt>
                <c:pt idx="19" formatCode="0.0">
                  <c:v>80</c:v>
                </c:pt>
                <c:pt idx="20" formatCode="0.0">
                  <c:v>48</c:v>
                </c:pt>
                <c:pt idx="21" formatCode="0.0">
                  <c:v>99</c:v>
                </c:pt>
                <c:pt idx="22" formatCode="0.0">
                  <c:v>138</c:v>
                </c:pt>
                <c:pt idx="23" formatCode="0.0">
                  <c:v>124</c:v>
                </c:pt>
                <c:pt idx="24" formatCode="0.0">
                  <c:v>124</c:v>
                </c:pt>
                <c:pt idx="25" formatCode="0.0">
                  <c:v>132</c:v>
                </c:pt>
                <c:pt idx="26" formatCode="0.0">
                  <c:v>192</c:v>
                </c:pt>
                <c:pt idx="27" formatCode="0.0">
                  <c:v>141.69999999999999</c:v>
                </c:pt>
                <c:pt idx="28" formatCode="0.0">
                  <c:v>117</c:v>
                </c:pt>
                <c:pt idx="29" formatCode="0.0">
                  <c:v>126</c:v>
                </c:pt>
                <c:pt idx="30" formatCode="0.0">
                  <c:v>172.2</c:v>
                </c:pt>
                <c:pt idx="31" formatCode="0.0">
                  <c:v>202.5</c:v>
                </c:pt>
                <c:pt idx="32" formatCode="0.0">
                  <c:v>186.96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93-4972-8C0A-C6C2325C6552}"/>
            </c:ext>
          </c:extLst>
        </c:ser>
        <c:ser>
          <c:idx val="7"/>
          <c:order val="7"/>
          <c:tx>
            <c:strRef>
              <c:f>'DATA-whiteyellow'!$A$98</c:f>
              <c:strCache>
                <c:ptCount val="1"/>
                <c:pt idx="0">
                  <c:v> Gauteng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'DATA-whiteyellow'!$D$98:$AJ$98</c:f>
              <c:numCache>
                <c:formatCode>#.0\ ###\ ###</c:formatCode>
                <c:ptCount val="33"/>
                <c:pt idx="0">
                  <c:v>292</c:v>
                </c:pt>
                <c:pt idx="1">
                  <c:v>99</c:v>
                </c:pt>
                <c:pt idx="2">
                  <c:v>276</c:v>
                </c:pt>
                <c:pt idx="3" formatCode="0.0">
                  <c:v>460</c:v>
                </c:pt>
                <c:pt idx="4" formatCode="0.0">
                  <c:v>178.048</c:v>
                </c:pt>
                <c:pt idx="5" formatCode="0.0">
                  <c:v>273.97800000000001</c:v>
                </c:pt>
                <c:pt idx="6" formatCode="0.0">
                  <c:v>210</c:v>
                </c:pt>
                <c:pt idx="7" formatCode="0.0">
                  <c:v>212.5</c:v>
                </c:pt>
                <c:pt idx="8" formatCode="0.0">
                  <c:v>166.5</c:v>
                </c:pt>
                <c:pt idx="9" formatCode="0.0">
                  <c:v>215</c:v>
                </c:pt>
                <c:pt idx="10" formatCode="0.0">
                  <c:v>160</c:v>
                </c:pt>
                <c:pt idx="11" formatCode="0.0">
                  <c:v>247.5</c:v>
                </c:pt>
                <c:pt idx="12" formatCode="0.0">
                  <c:v>153.5</c:v>
                </c:pt>
                <c:pt idx="13" formatCode="0.0">
                  <c:v>185.5</c:v>
                </c:pt>
                <c:pt idx="14" formatCode="0.0">
                  <c:v>232.3</c:v>
                </c:pt>
                <c:pt idx="15" formatCode="0.0">
                  <c:v>80</c:v>
                </c:pt>
                <c:pt idx="16" formatCode="0.0">
                  <c:v>80</c:v>
                </c:pt>
                <c:pt idx="17" formatCode="0.0">
                  <c:v>168</c:v>
                </c:pt>
                <c:pt idx="18" formatCode="0.0">
                  <c:v>175.5</c:v>
                </c:pt>
                <c:pt idx="19" formatCode="0.0">
                  <c:v>192</c:v>
                </c:pt>
                <c:pt idx="20" formatCode="0.0">
                  <c:v>180.3</c:v>
                </c:pt>
                <c:pt idx="21" formatCode="0.0">
                  <c:v>200</c:v>
                </c:pt>
                <c:pt idx="22" formatCode="0.0">
                  <c:v>230</c:v>
                </c:pt>
                <c:pt idx="23" formatCode="0.0">
                  <c:v>291.25</c:v>
                </c:pt>
                <c:pt idx="24" formatCode="0.0">
                  <c:v>292.5</c:v>
                </c:pt>
                <c:pt idx="25" formatCode="0.0">
                  <c:v>235</c:v>
                </c:pt>
                <c:pt idx="26" formatCode="0.0">
                  <c:v>414</c:v>
                </c:pt>
                <c:pt idx="27" formatCode="0.0">
                  <c:v>356.5</c:v>
                </c:pt>
                <c:pt idx="28" formatCode="0.0">
                  <c:v>348</c:v>
                </c:pt>
                <c:pt idx="29" formatCode="0.0">
                  <c:v>330</c:v>
                </c:pt>
                <c:pt idx="30" formatCode="0.0">
                  <c:v>380</c:v>
                </c:pt>
                <c:pt idx="31" formatCode="0.0">
                  <c:v>403.2</c:v>
                </c:pt>
                <c:pt idx="32" formatCode="0.0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93-4972-8C0A-C6C2325C6552}"/>
            </c:ext>
          </c:extLst>
        </c:ser>
        <c:ser>
          <c:idx val="8"/>
          <c:order val="8"/>
          <c:tx>
            <c:strRef>
              <c:f>'DATA-whiteyellow'!$A$99</c:f>
              <c:strCache>
                <c:ptCount val="1"/>
                <c:pt idx="0">
                  <c:v> Noordwes/North West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'DATA-whiteyellow'!$D$88:$AJ$88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'DATA-whiteyellow'!$D$99:$AJ$99</c:f>
              <c:numCache>
                <c:formatCode>##\ ###\ ###</c:formatCode>
                <c:ptCount val="33"/>
                <c:pt idx="0">
                  <c:v>681</c:v>
                </c:pt>
                <c:pt idx="1">
                  <c:v>72</c:v>
                </c:pt>
                <c:pt idx="2">
                  <c:v>739</c:v>
                </c:pt>
                <c:pt idx="3" formatCode="0.0">
                  <c:v>1196</c:v>
                </c:pt>
                <c:pt idx="4" formatCode="0.0">
                  <c:v>365.04</c:v>
                </c:pt>
                <c:pt idx="5" formatCode="0.0">
                  <c:v>912.94500000000005</c:v>
                </c:pt>
                <c:pt idx="6" formatCode="0.0">
                  <c:v>1150</c:v>
                </c:pt>
                <c:pt idx="7" formatCode="0.0">
                  <c:v>545.4</c:v>
                </c:pt>
                <c:pt idx="8" formatCode="0.0">
                  <c:v>458</c:v>
                </c:pt>
                <c:pt idx="9" formatCode="0.0">
                  <c:v>885</c:v>
                </c:pt>
                <c:pt idx="10" formatCode="0.0">
                  <c:v>665</c:v>
                </c:pt>
                <c:pt idx="11" formatCode="0.0">
                  <c:v>838.75</c:v>
                </c:pt>
                <c:pt idx="12" formatCode="0.0">
                  <c:v>466</c:v>
                </c:pt>
                <c:pt idx="13" formatCode="0.0">
                  <c:v>518.4</c:v>
                </c:pt>
                <c:pt idx="14" formatCode="0.0">
                  <c:v>677.5</c:v>
                </c:pt>
                <c:pt idx="15" formatCode="0.0">
                  <c:v>310</c:v>
                </c:pt>
                <c:pt idx="16" formatCode="0.0">
                  <c:v>240</c:v>
                </c:pt>
                <c:pt idx="17" formatCode="0.0">
                  <c:v>664</c:v>
                </c:pt>
                <c:pt idx="18" formatCode="0.0">
                  <c:v>555</c:v>
                </c:pt>
                <c:pt idx="19" formatCode="0.0">
                  <c:v>518</c:v>
                </c:pt>
                <c:pt idx="20" formatCode="0.0">
                  <c:v>508</c:v>
                </c:pt>
                <c:pt idx="21" formatCode="0.0">
                  <c:v>558</c:v>
                </c:pt>
                <c:pt idx="22" formatCode="0.0">
                  <c:v>455</c:v>
                </c:pt>
                <c:pt idx="23" formatCode="0.0">
                  <c:v>705</c:v>
                </c:pt>
                <c:pt idx="24" formatCode="0.0">
                  <c:v>444</c:v>
                </c:pt>
                <c:pt idx="25" formatCode="0.0">
                  <c:v>325</c:v>
                </c:pt>
                <c:pt idx="26" formatCode="0.0">
                  <c:v>561</c:v>
                </c:pt>
                <c:pt idx="27" formatCode="0.0">
                  <c:v>428.55</c:v>
                </c:pt>
                <c:pt idx="28" formatCode="0.0">
                  <c:v>399</c:v>
                </c:pt>
                <c:pt idx="29" formatCode="0.0">
                  <c:v>522</c:v>
                </c:pt>
                <c:pt idx="30" formatCode="0.0">
                  <c:v>556</c:v>
                </c:pt>
                <c:pt idx="31" formatCode="0.0">
                  <c:v>554.6</c:v>
                </c:pt>
                <c:pt idx="32" formatCode="0.0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93-4972-8C0A-C6C2325C6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65232"/>
        <c:axId val="1"/>
      </c:barChart>
      <c:catAx>
        <c:axId val="9916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Production Years</a:t>
                </a:r>
              </a:p>
            </c:rich>
          </c:tx>
          <c:layout>
            <c:manualLayout>
              <c:xMode val="edge"/>
              <c:yMode val="edge"/>
              <c:x val="0.42665284956120575"/>
              <c:y val="0.90669250070156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Thousand tons</a:t>
                </a:r>
              </a:p>
            </c:rich>
          </c:tx>
          <c:layout>
            <c:manualLayout>
              <c:xMode val="edge"/>
              <c:yMode val="edge"/>
              <c:x val="1.1363412998485322E-2"/>
              <c:y val="0.39455772627478169"/>
            </c:manualLayout>
          </c:layout>
          <c:overlay val="0"/>
          <c:spPr>
            <a:noFill/>
            <a:ln w="25400">
              <a:noFill/>
            </a:ln>
          </c:spPr>
        </c:title>
        <c:numFmt formatCode="##.0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6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176645044920046E-2"/>
          <c:y val="0.8865068753198303"/>
          <c:w val="0.94905506029807962"/>
          <c:h val="0.96973456148170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2008/09 Mielie produksieskattings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009988901220862E-2"/>
          <c:y val="9.6610169491525427E-2"/>
          <c:w val="0.79689234184239732"/>
          <c:h val="0.70508474576271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 skattings 2008-09'!$A$6</c:f>
              <c:strCache>
                <c:ptCount val="1"/>
                <c:pt idx="0">
                  <c:v>OPPERVLAKTE - WITMIELIES </c:v>
                </c:pt>
              </c:strCache>
            </c:strRef>
          </c:tx>
          <c:invertIfNegative val="0"/>
          <c:cat>
            <c:strRef>
              <c:f>'Prod skattings 2008-09'!$B$7:$J$7</c:f>
              <c:strCache>
                <c:ptCount val="9"/>
                <c:pt idx="0">
                  <c:v>Voorlopige opp</c:v>
                </c:pt>
                <c:pt idx="1">
                  <c:v>Hersiene opp/ 1ste Skatting</c:v>
                </c:pt>
                <c:pt idx="2">
                  <c:v>2de Skatting</c:v>
                </c:pt>
                <c:pt idx="3">
                  <c:v>3de Skatting</c:v>
                </c:pt>
                <c:pt idx="4">
                  <c:v>4de Skatting</c:v>
                </c:pt>
                <c:pt idx="5">
                  <c:v>5de Skatting</c:v>
                </c:pt>
                <c:pt idx="6">
                  <c:v>6de Skatting</c:v>
                </c:pt>
                <c:pt idx="7">
                  <c:v>7de Skatting</c:v>
                </c:pt>
                <c:pt idx="8">
                  <c:v>Finale Skatting</c:v>
                </c:pt>
              </c:strCache>
            </c:strRef>
          </c:cat>
          <c:val>
            <c:numRef>
              <c:f>'Prod skattings 2008-09'!$B$21:$J$21</c:f>
              <c:numCache>
                <c:formatCode>0.0</c:formatCode>
                <c:ptCount val="9"/>
                <c:pt idx="0">
                  <c:v>1598.5</c:v>
                </c:pt>
                <c:pt idx="1">
                  <c:v>1497.3</c:v>
                </c:pt>
                <c:pt idx="2">
                  <c:v>1488.8</c:v>
                </c:pt>
                <c:pt idx="3">
                  <c:v>1489</c:v>
                </c:pt>
                <c:pt idx="4">
                  <c:v>1489</c:v>
                </c:pt>
                <c:pt idx="5">
                  <c:v>1489</c:v>
                </c:pt>
                <c:pt idx="6">
                  <c:v>1489</c:v>
                </c:pt>
                <c:pt idx="7">
                  <c:v>1489</c:v>
                </c:pt>
                <c:pt idx="8">
                  <c:v>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C-4B8B-A17A-9C74B83531CE}"/>
            </c:ext>
          </c:extLst>
        </c:ser>
        <c:ser>
          <c:idx val="1"/>
          <c:order val="1"/>
          <c:tx>
            <c:strRef>
              <c:f>'Prod skattings 2008-09'!$A$25</c:f>
              <c:strCache>
                <c:ptCount val="1"/>
                <c:pt idx="0">
                  <c:v>OPPERVLAKTE - GEELMIELIES </c:v>
                </c:pt>
              </c:strCache>
            </c:strRef>
          </c:tx>
          <c:invertIfNegative val="0"/>
          <c:cat>
            <c:strRef>
              <c:f>'Prod skattings 2008-09'!$B$7:$J$7</c:f>
              <c:strCache>
                <c:ptCount val="9"/>
                <c:pt idx="0">
                  <c:v>Voorlopige opp</c:v>
                </c:pt>
                <c:pt idx="1">
                  <c:v>Hersiene opp/ 1ste Skatting</c:v>
                </c:pt>
                <c:pt idx="2">
                  <c:v>2de Skatting</c:v>
                </c:pt>
                <c:pt idx="3">
                  <c:v>3de Skatting</c:v>
                </c:pt>
                <c:pt idx="4">
                  <c:v>4de Skatting</c:v>
                </c:pt>
                <c:pt idx="5">
                  <c:v>5de Skatting</c:v>
                </c:pt>
                <c:pt idx="6">
                  <c:v>6de Skatting</c:v>
                </c:pt>
                <c:pt idx="7">
                  <c:v>7de Skatting</c:v>
                </c:pt>
                <c:pt idx="8">
                  <c:v>Finale Skatting</c:v>
                </c:pt>
              </c:strCache>
            </c:strRef>
          </c:cat>
          <c:val>
            <c:numRef>
              <c:f>'Prod skattings 2008-09'!$B$40:$J$40</c:f>
              <c:numCache>
                <c:formatCode>0.0</c:formatCode>
                <c:ptCount val="9"/>
                <c:pt idx="0">
                  <c:v>997.5</c:v>
                </c:pt>
                <c:pt idx="1">
                  <c:v>952.5</c:v>
                </c:pt>
                <c:pt idx="2">
                  <c:v>932.5</c:v>
                </c:pt>
                <c:pt idx="3">
                  <c:v>933.5</c:v>
                </c:pt>
                <c:pt idx="4">
                  <c:v>938.5</c:v>
                </c:pt>
                <c:pt idx="5">
                  <c:v>938.5</c:v>
                </c:pt>
                <c:pt idx="6">
                  <c:v>938.5</c:v>
                </c:pt>
                <c:pt idx="7">
                  <c:v>938.5</c:v>
                </c:pt>
                <c:pt idx="8">
                  <c:v>938.5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C-4B8B-A17A-9C74B83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018928"/>
        <c:axId val="1"/>
      </c:barChart>
      <c:lineChart>
        <c:grouping val="standard"/>
        <c:varyColors val="0"/>
        <c:ser>
          <c:idx val="2"/>
          <c:order val="2"/>
          <c:tx>
            <c:strRef>
              <c:f>'Prod skattings 2008-09'!$A$50</c:f>
              <c:strCache>
                <c:ptCount val="1"/>
                <c:pt idx="0">
                  <c:v>PRODUKSIE VAN WITMIELIES </c:v>
                </c:pt>
              </c:strCache>
            </c:strRef>
          </c:tx>
          <c:marker>
            <c:symbol val="none"/>
          </c:marker>
          <c:cat>
            <c:strRef>
              <c:f>'Prod skattings 2008-09'!$B$7:$G$7</c:f>
              <c:strCache>
                <c:ptCount val="6"/>
                <c:pt idx="0">
                  <c:v>Voorlopige opp</c:v>
                </c:pt>
                <c:pt idx="1">
                  <c:v>Hersiene opp/ 1ste Skatting</c:v>
                </c:pt>
                <c:pt idx="2">
                  <c:v>2de Skatting</c:v>
                </c:pt>
                <c:pt idx="3">
                  <c:v>3de Skatting</c:v>
                </c:pt>
                <c:pt idx="4">
                  <c:v>4de Skatting</c:v>
                </c:pt>
                <c:pt idx="5">
                  <c:v>5de Skatting</c:v>
                </c:pt>
              </c:strCache>
            </c:strRef>
          </c:cat>
          <c:val>
            <c:numRef>
              <c:f>'Prod skattings 2008-09'!$B$65:$J$65</c:f>
              <c:numCache>
                <c:formatCode>0.00</c:formatCode>
                <c:ptCount val="9"/>
                <c:pt idx="1">
                  <c:v>6528.4400000000005</c:v>
                </c:pt>
                <c:pt idx="2">
                  <c:v>6537.14</c:v>
                </c:pt>
                <c:pt idx="3">
                  <c:v>6542.2</c:v>
                </c:pt>
                <c:pt idx="4">
                  <c:v>6735.3</c:v>
                </c:pt>
                <c:pt idx="5">
                  <c:v>6799.55</c:v>
                </c:pt>
                <c:pt idx="6">
                  <c:v>6799.55</c:v>
                </c:pt>
                <c:pt idx="7">
                  <c:v>6771.3</c:v>
                </c:pt>
                <c:pt idx="8">
                  <c:v>6671.55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C-4B8B-A17A-9C74B83531CE}"/>
            </c:ext>
          </c:extLst>
        </c:ser>
        <c:ser>
          <c:idx val="3"/>
          <c:order val="3"/>
          <c:tx>
            <c:strRef>
              <c:f>'Prod skattings 2008-09'!$A$70</c:f>
              <c:strCache>
                <c:ptCount val="1"/>
                <c:pt idx="0">
                  <c:v>PRODUKSIE VAN GEELMIELIES </c:v>
                </c:pt>
              </c:strCache>
            </c:strRef>
          </c:tx>
          <c:marker>
            <c:symbol val="none"/>
          </c:marker>
          <c:cat>
            <c:strRef>
              <c:f>'Prod skattings 2008-09'!$B$7:$G$7</c:f>
              <c:strCache>
                <c:ptCount val="6"/>
                <c:pt idx="0">
                  <c:v>Voorlopige opp</c:v>
                </c:pt>
                <c:pt idx="1">
                  <c:v>Hersiene opp/ 1ste Skatting</c:v>
                </c:pt>
                <c:pt idx="2">
                  <c:v>2de Skatting</c:v>
                </c:pt>
                <c:pt idx="3">
                  <c:v>3de Skatting</c:v>
                </c:pt>
                <c:pt idx="4">
                  <c:v>4de Skatting</c:v>
                </c:pt>
                <c:pt idx="5">
                  <c:v>5de Skatting</c:v>
                </c:pt>
              </c:strCache>
            </c:strRef>
          </c:cat>
          <c:val>
            <c:numRef>
              <c:f>'Prod skattings 2008-09'!$B$85:$J$85</c:f>
              <c:numCache>
                <c:formatCode>0.0</c:formatCode>
                <c:ptCount val="9"/>
                <c:pt idx="1">
                  <c:v>4688.1000000000004</c:v>
                </c:pt>
                <c:pt idx="2">
                  <c:v>4653.8</c:v>
                </c:pt>
                <c:pt idx="3">
                  <c:v>4659.3</c:v>
                </c:pt>
                <c:pt idx="4">
                  <c:v>4778.6499999999996</c:v>
                </c:pt>
                <c:pt idx="5">
                  <c:v>4803.3500000000004</c:v>
                </c:pt>
                <c:pt idx="6">
                  <c:v>4803.8500000000004</c:v>
                </c:pt>
                <c:pt idx="7">
                  <c:v>4912.55</c:v>
                </c:pt>
                <c:pt idx="8">
                  <c:v>4969.5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C-4B8B-A17A-9C74B83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50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Hektaar (duisend)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018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4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 (duisend)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5933106334681138"/>
          <c:y val="0.94945370200817902"/>
          <c:w val="0.88556394977654818"/>
          <c:h val="0.9822407373496915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TOTALE  PRODUKSIE VAN MIELIES IN DIE VRYSTAAT</a:t>
            </a:r>
          </a:p>
        </c:rich>
      </c:tx>
      <c:layout>
        <c:manualLayout>
          <c:xMode val="edge"/>
          <c:yMode val="edge"/>
          <c:x val="0.17650109264976238"/>
          <c:y val="2.2431371610463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344069454921"/>
          <c:y val="0.11978193347371828"/>
          <c:w val="0.87177893837716058"/>
          <c:h val="0.6550840326698416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5859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41275">
                <a:solidFill>
                  <a:srgbClr val="AE9344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'DATA-whiteyellow'!$D$14:$AK$14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'DATA-whiteyellow'!$D$73:$AK$73</c:f>
              <c:numCache>
                <c:formatCode>##.0\ ###\ ###</c:formatCode>
                <c:ptCount val="34"/>
                <c:pt idx="0">
                  <c:v>1170</c:v>
                </c:pt>
                <c:pt idx="1">
                  <c:v>555</c:v>
                </c:pt>
                <c:pt idx="2">
                  <c:v>1967</c:v>
                </c:pt>
                <c:pt idx="3" formatCode="0.0">
                  <c:v>2186</c:v>
                </c:pt>
                <c:pt idx="4" formatCode="0.0">
                  <c:v>710</c:v>
                </c:pt>
                <c:pt idx="5" formatCode="0.0">
                  <c:v>2232</c:v>
                </c:pt>
                <c:pt idx="6" formatCode="0.0">
                  <c:v>2050</c:v>
                </c:pt>
                <c:pt idx="7" formatCode="0.0">
                  <c:v>1725</c:v>
                </c:pt>
                <c:pt idx="8" formatCode="0.0">
                  <c:v>1820</c:v>
                </c:pt>
                <c:pt idx="9" formatCode="0.0">
                  <c:v>2727.5</c:v>
                </c:pt>
                <c:pt idx="10" formatCode="0.0">
                  <c:v>1710</c:v>
                </c:pt>
                <c:pt idx="11" formatCode="0.0">
                  <c:v>2064</c:v>
                </c:pt>
                <c:pt idx="12" formatCode="0.0">
                  <c:v>2515</c:v>
                </c:pt>
                <c:pt idx="13" formatCode="0.0">
                  <c:v>2050</c:v>
                </c:pt>
                <c:pt idx="14" formatCode="0.0">
                  <c:v>2658</c:v>
                </c:pt>
                <c:pt idx="15" formatCode="0.0">
                  <c:v>1400</c:v>
                </c:pt>
                <c:pt idx="16" formatCode="0.0">
                  <c:v>1925</c:v>
                </c:pt>
                <c:pt idx="17" formatCode="0.0">
                  <c:v>2978</c:v>
                </c:pt>
                <c:pt idx="18" formatCode="0.00">
                  <c:v>2627.25</c:v>
                </c:pt>
                <c:pt idx="19" formatCode="0.00">
                  <c:v>3174</c:v>
                </c:pt>
                <c:pt idx="20" formatCode="0.00">
                  <c:v>2590</c:v>
                </c:pt>
                <c:pt idx="21" formatCode="0.00">
                  <c:v>3050</c:v>
                </c:pt>
                <c:pt idx="22" formatCode="0.00">
                  <c:v>2574</c:v>
                </c:pt>
                <c:pt idx="23" formatCode="0.00">
                  <c:v>3759.5</c:v>
                </c:pt>
                <c:pt idx="24" formatCode="0.00">
                  <c:v>2236</c:v>
                </c:pt>
                <c:pt idx="25" formatCode="0.00">
                  <c:v>1190.5</c:v>
                </c:pt>
                <c:pt idx="26" formatCode="0.00">
                  <c:v>5110</c:v>
                </c:pt>
                <c:pt idx="27" formatCode="0.00">
                  <c:v>3350</c:v>
                </c:pt>
                <c:pt idx="28" formatCode="0.00">
                  <c:v>2795</c:v>
                </c:pt>
                <c:pt idx="29" formatCode="0.00">
                  <c:v>4700</c:v>
                </c:pt>
                <c:pt idx="30" formatCode="0.00">
                  <c:v>4492</c:v>
                </c:pt>
                <c:pt idx="31" formatCode="0.00">
                  <c:v>3801.9</c:v>
                </c:pt>
                <c:pt idx="32" formatCode="0.00">
                  <c:v>4446</c:v>
                </c:pt>
                <c:pt idx="33" formatCode="0.00">
                  <c:v>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1-45D2-91FD-C48C3C528481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AE93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58595B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'DATA-whiteyellow'!$D$14:$AK$14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'DATA-whiteyellow'!$D$93:$AK$93</c:f>
              <c:numCache>
                <c:formatCode>##.0\ ###\ ###</c:formatCode>
                <c:ptCount val="34"/>
                <c:pt idx="0">
                  <c:v>951</c:v>
                </c:pt>
                <c:pt idx="1">
                  <c:v>295</c:v>
                </c:pt>
                <c:pt idx="2">
                  <c:v>1349</c:v>
                </c:pt>
                <c:pt idx="3" formatCode="0.0">
                  <c:v>2150</c:v>
                </c:pt>
                <c:pt idx="4" formatCode="0.0">
                  <c:v>547.08000000000004</c:v>
                </c:pt>
                <c:pt idx="5" formatCode="0.0">
                  <c:v>1059.95</c:v>
                </c:pt>
                <c:pt idx="6" formatCode="0.0">
                  <c:v>1360</c:v>
                </c:pt>
                <c:pt idx="7" formatCode="0.0">
                  <c:v>815</c:v>
                </c:pt>
                <c:pt idx="8" formatCode="0.0">
                  <c:v>940</c:v>
                </c:pt>
                <c:pt idx="9" formatCode="0.0">
                  <c:v>1466</c:v>
                </c:pt>
                <c:pt idx="10" formatCode="0.0">
                  <c:v>985</c:v>
                </c:pt>
                <c:pt idx="11" formatCode="0.0">
                  <c:v>1153</c:v>
                </c:pt>
                <c:pt idx="12" formatCode="0.0">
                  <c:v>821.5</c:v>
                </c:pt>
                <c:pt idx="13" formatCode="0.0">
                  <c:v>1050</c:v>
                </c:pt>
                <c:pt idx="14" formatCode="0.0">
                  <c:v>1455</c:v>
                </c:pt>
                <c:pt idx="15" formatCode="0.0">
                  <c:v>680</c:v>
                </c:pt>
                <c:pt idx="16" formatCode="0.0">
                  <c:v>930</c:v>
                </c:pt>
                <c:pt idx="17" formatCode="0.0">
                  <c:v>1950</c:v>
                </c:pt>
                <c:pt idx="18" formatCode="0.0">
                  <c:v>1900</c:v>
                </c:pt>
                <c:pt idx="19" formatCode="0.0">
                  <c:v>1902</c:v>
                </c:pt>
                <c:pt idx="20" formatCode="0.0">
                  <c:v>1461.5</c:v>
                </c:pt>
                <c:pt idx="21" formatCode="0.0">
                  <c:v>1773</c:v>
                </c:pt>
                <c:pt idx="22" formatCode="0.0">
                  <c:v>2310.8000000000002</c:v>
                </c:pt>
                <c:pt idx="23" formatCode="0.0">
                  <c:v>2487.75</c:v>
                </c:pt>
                <c:pt idx="24" formatCode="0.0">
                  <c:v>1708.5</c:v>
                </c:pt>
                <c:pt idx="25" formatCode="0.0">
                  <c:v>1023</c:v>
                </c:pt>
                <c:pt idx="26" formatCode="0.0">
                  <c:v>2252</c:v>
                </c:pt>
                <c:pt idx="27" formatCode="0.0">
                  <c:v>1925</c:v>
                </c:pt>
                <c:pt idx="28" formatCode="0.0">
                  <c:v>1758</c:v>
                </c:pt>
                <c:pt idx="29" formatCode="0.0">
                  <c:v>2209</c:v>
                </c:pt>
                <c:pt idx="30" formatCode="0.0">
                  <c:v>2542</c:v>
                </c:pt>
                <c:pt idx="31" formatCode="0.0">
                  <c:v>2547.1999999999998</c:v>
                </c:pt>
                <c:pt idx="32" formatCode="0.0">
                  <c:v>2686.7</c:v>
                </c:pt>
                <c:pt idx="33" formatCode="0.0">
                  <c:v>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A1-45D2-91FD-C48C3C52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2832"/>
        <c:axId val="1"/>
      </c:barChart>
      <c:catAx>
        <c:axId val="10042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962780533490582"/>
              <c:y val="0.89455699686475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 TON</a:t>
                </a:r>
              </a:p>
            </c:rich>
          </c:tx>
          <c:layout>
            <c:manualLayout>
              <c:xMode val="edge"/>
              <c:yMode val="edge"/>
              <c:x val="1.1364424711228277E-2"/>
              <c:y val="0.3741493749451531"/>
            </c:manualLayout>
          </c:layout>
          <c:overlay val="0"/>
          <c:spPr>
            <a:noFill/>
            <a:ln w="25400">
              <a:noFill/>
            </a:ln>
          </c:spPr>
        </c:title>
        <c:numFmt formatCode="##.0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2832"/>
        <c:crosses val="autoZero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067536161504042"/>
          <c:y val="0.94810170005345074"/>
          <c:w val="0.89149510909153995"/>
          <c:h val="0.98734194129989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PRODUKSIE VAN MIELIES IN KWAZULU-NATAL</a:t>
            </a:r>
          </a:p>
        </c:rich>
      </c:tx>
      <c:layout>
        <c:manualLayout>
          <c:xMode val="edge"/>
          <c:yMode val="edge"/>
          <c:x val="0.23488891394082348"/>
          <c:y val="4.0636742215733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63070077864296E-2"/>
          <c:y val="0.12585034013605442"/>
          <c:w val="0.90211345939933263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AE93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41275">
                <a:solidFill>
                  <a:srgbClr val="AE9344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'DATA-whiteyellow'!$W$68:$AK$68</c:f>
              <c:strCache>
                <c:ptCount val="15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  <c:pt idx="14">
                  <c:v>2023/24*</c:v>
                </c:pt>
              </c:strCache>
            </c:strRef>
          </c:cat>
          <c:val>
            <c:numRef>
              <c:f>'DATA-whiteyellow'!$W$75:$AK$75</c:f>
              <c:numCache>
                <c:formatCode>0.00</c:formatCode>
                <c:ptCount val="15"/>
                <c:pt idx="0">
                  <c:v>272</c:v>
                </c:pt>
                <c:pt idx="1">
                  <c:v>214.5</c:v>
                </c:pt>
                <c:pt idx="2">
                  <c:v>242</c:v>
                </c:pt>
                <c:pt idx="3">
                  <c:v>284</c:v>
                </c:pt>
                <c:pt idx="4">
                  <c:v>266.60000000000002</c:v>
                </c:pt>
                <c:pt idx="5">
                  <c:v>224</c:v>
                </c:pt>
                <c:pt idx="6">
                  <c:v>215</c:v>
                </c:pt>
                <c:pt idx="7">
                  <c:v>350</c:v>
                </c:pt>
                <c:pt idx="8">
                  <c:v>280</c:v>
                </c:pt>
                <c:pt idx="9">
                  <c:v>270</c:v>
                </c:pt>
                <c:pt idx="10">
                  <c:v>298.39999999999998</c:v>
                </c:pt>
                <c:pt idx="11">
                  <c:v>310</c:v>
                </c:pt>
                <c:pt idx="12">
                  <c:v>322.39999999999998</c:v>
                </c:pt>
                <c:pt idx="13">
                  <c:v>298.89999999999998</c:v>
                </c:pt>
                <c:pt idx="14">
                  <c:v>291.39999999999998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B-4D59-88A9-A412125EA8F6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3B636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3B6367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'DATA-whiteyellow'!$W$68:$AK$68</c:f>
              <c:strCache>
                <c:ptCount val="15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  <c:pt idx="14">
                  <c:v>2023/24*</c:v>
                </c:pt>
              </c:strCache>
            </c:strRef>
          </c:cat>
          <c:val>
            <c:numRef>
              <c:f>'DATA-whiteyellow'!$W$95:$AK$95</c:f>
              <c:numCache>
                <c:formatCode>0.0</c:formatCode>
                <c:ptCount val="15"/>
                <c:pt idx="0">
                  <c:v>252</c:v>
                </c:pt>
                <c:pt idx="1">
                  <c:v>235</c:v>
                </c:pt>
                <c:pt idx="2">
                  <c:v>270</c:v>
                </c:pt>
                <c:pt idx="3">
                  <c:v>315</c:v>
                </c:pt>
                <c:pt idx="4">
                  <c:v>292.5</c:v>
                </c:pt>
                <c:pt idx="5">
                  <c:v>283.5</c:v>
                </c:pt>
                <c:pt idx="6">
                  <c:v>307</c:v>
                </c:pt>
                <c:pt idx="7">
                  <c:v>390</c:v>
                </c:pt>
                <c:pt idx="8">
                  <c:v>380</c:v>
                </c:pt>
                <c:pt idx="9">
                  <c:v>399.6</c:v>
                </c:pt>
                <c:pt idx="10">
                  <c:v>434.5</c:v>
                </c:pt>
                <c:pt idx="11">
                  <c:v>451</c:v>
                </c:pt>
                <c:pt idx="12">
                  <c:v>489.7</c:v>
                </c:pt>
                <c:pt idx="13">
                  <c:v>533</c:v>
                </c:pt>
                <c:pt idx="14">
                  <c:v>582.9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B-4D59-88A9-A412125EA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3312"/>
        <c:axId val="1"/>
      </c:barChart>
      <c:catAx>
        <c:axId val="10042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652921826401665"/>
              <c:y val="0.89455699686475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 TON</a:t>
                </a:r>
              </a:p>
            </c:rich>
          </c:tx>
          <c:layout>
            <c:manualLayout>
              <c:xMode val="edge"/>
              <c:yMode val="edge"/>
              <c:x val="1.1363991120052727E-2"/>
              <c:y val="0.37414937494515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3312"/>
        <c:crosses val="autoZero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946015008035892"/>
          <c:y val="0.94303783835531185"/>
          <c:w val="0.8889583116537747"/>
          <c:h val="0.982278079601751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 PRODUKSIE VAN MIELIES IN MPUMALANGA</a:t>
            </a:r>
          </a:p>
        </c:rich>
      </c:tx>
      <c:layout>
        <c:manualLayout>
          <c:xMode val="edge"/>
          <c:yMode val="edge"/>
          <c:x val="0.26013056875599805"/>
          <c:y val="3.2545532872220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875417130144601E-2"/>
          <c:y val="0.141156462585034"/>
          <c:w val="0.89543937708565069"/>
          <c:h val="0.65136054421768708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3B636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3B6367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'DATA-whiteyellow'!$W$68:$AK$68</c:f>
              <c:strCache>
                <c:ptCount val="15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  <c:pt idx="14">
                  <c:v>2023/24*</c:v>
                </c:pt>
              </c:strCache>
            </c:strRef>
          </c:cat>
          <c:val>
            <c:numRef>
              <c:f>'DATA-whiteyellow'!$W$76:$AK$76</c:f>
              <c:numCache>
                <c:formatCode>0.00</c:formatCode>
                <c:ptCount val="15"/>
                <c:pt idx="0">
                  <c:v>1370</c:v>
                </c:pt>
                <c:pt idx="1">
                  <c:v>900</c:v>
                </c:pt>
                <c:pt idx="2">
                  <c:v>904</c:v>
                </c:pt>
                <c:pt idx="3">
                  <c:v>1020</c:v>
                </c:pt>
                <c:pt idx="4">
                  <c:v>907.2</c:v>
                </c:pt>
                <c:pt idx="5">
                  <c:v>824</c:v>
                </c:pt>
                <c:pt idx="6">
                  <c:v>752</c:v>
                </c:pt>
                <c:pt idx="7">
                  <c:v>1088</c:v>
                </c:pt>
                <c:pt idx="8">
                  <c:v>812</c:v>
                </c:pt>
                <c:pt idx="9">
                  <c:v>797.5</c:v>
                </c:pt>
                <c:pt idx="10">
                  <c:v>872</c:v>
                </c:pt>
                <c:pt idx="11">
                  <c:v>1100.5</c:v>
                </c:pt>
                <c:pt idx="12">
                  <c:v>1072.5</c:v>
                </c:pt>
                <c:pt idx="13">
                  <c:v>1032.9000000000001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2-433F-A12E-5856520872E7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AE93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AE9344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'DATA-whiteyellow'!$W$68:$AK$68</c:f>
              <c:strCache>
                <c:ptCount val="15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  <c:pt idx="14">
                  <c:v>2023/24*</c:v>
                </c:pt>
              </c:strCache>
            </c:strRef>
          </c:cat>
          <c:val>
            <c:numRef>
              <c:f>'DATA-whiteyellow'!$W$96:$AK$96</c:f>
              <c:numCache>
                <c:formatCode>0.0</c:formatCode>
                <c:ptCount val="15"/>
                <c:pt idx="0">
                  <c:v>1375</c:v>
                </c:pt>
                <c:pt idx="1">
                  <c:v>1290</c:v>
                </c:pt>
                <c:pt idx="2">
                  <c:v>1625</c:v>
                </c:pt>
                <c:pt idx="3">
                  <c:v>1985</c:v>
                </c:pt>
                <c:pt idx="4">
                  <c:v>1875</c:v>
                </c:pt>
                <c:pt idx="5">
                  <c:v>1605.3</c:v>
                </c:pt>
                <c:pt idx="6">
                  <c:v>1567</c:v>
                </c:pt>
                <c:pt idx="7">
                  <c:v>2342.5</c:v>
                </c:pt>
                <c:pt idx="8">
                  <c:v>2005</c:v>
                </c:pt>
                <c:pt idx="9">
                  <c:v>1977.3</c:v>
                </c:pt>
                <c:pt idx="10">
                  <c:v>2347.5</c:v>
                </c:pt>
                <c:pt idx="11">
                  <c:v>2820</c:v>
                </c:pt>
                <c:pt idx="12">
                  <c:v>2537.5</c:v>
                </c:pt>
                <c:pt idx="13">
                  <c:v>2587.1999999999998</c:v>
                </c:pt>
                <c:pt idx="14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C2-433F-A12E-58565208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66192"/>
        <c:axId val="1"/>
      </c:barChart>
      <c:catAx>
        <c:axId val="9916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342947494999258"/>
              <c:y val="0.90669251449951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 TON</a:t>
                </a:r>
              </a:p>
            </c:rich>
          </c:tx>
          <c:layout>
            <c:manualLayout>
              <c:xMode val="edge"/>
              <c:yMode val="edge"/>
              <c:x val="5.1652271439638336E-3"/>
              <c:y val="0.387755187516454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66192"/>
        <c:crosses val="autoZero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207765328893362"/>
          <c:y val="0.95187336955221025"/>
          <c:w val="0.85690783007850901"/>
          <c:h val="0.98478428228386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Vrystaat Witmielies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71673174051244E-2"/>
          <c:y val="0.13036377259774604"/>
          <c:w val="0.84432965153732986"/>
          <c:h val="0.70321183358102424"/>
        </c:manualLayout>
      </c:layout>
      <c:barChart>
        <c:barDir val="col"/>
        <c:grouping val="clustered"/>
        <c:varyColors val="0"/>
        <c:ser>
          <c:idx val="0"/>
          <c:order val="0"/>
          <c:tx>
            <c:v>Vrystaat witmielie oppervlakte</c:v>
          </c:tx>
          <c:spPr>
            <a:solidFill>
              <a:srgbClr val="3B6367"/>
            </a:solidFill>
            <a:ln w="25400">
              <a:noFill/>
            </a:ln>
          </c:spPr>
          <c:invertIfNegative val="0"/>
          <c:cat>
            <c:strRef>
              <c:f>'DATA-whiteyellow'!$D$106:$AK$106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'DATA-whiteyellow'!$D$19:$AK$19</c:f>
              <c:numCache>
                <c:formatCode>##.0\ ###\ ###</c:formatCode>
                <c:ptCount val="34"/>
                <c:pt idx="0">
                  <c:v>474</c:v>
                </c:pt>
                <c:pt idx="1">
                  <c:v>711</c:v>
                </c:pt>
                <c:pt idx="2">
                  <c:v>727</c:v>
                </c:pt>
                <c:pt idx="3" formatCode="0.0">
                  <c:v>712</c:v>
                </c:pt>
                <c:pt idx="4" formatCode="0.0">
                  <c:v>460</c:v>
                </c:pt>
                <c:pt idx="5" formatCode="0.0">
                  <c:v>683</c:v>
                </c:pt>
                <c:pt idx="6" formatCode="0.0">
                  <c:v>694</c:v>
                </c:pt>
                <c:pt idx="7" formatCode="0.0">
                  <c:v>665</c:v>
                </c:pt>
                <c:pt idx="8" formatCode="0.0">
                  <c:v>682</c:v>
                </c:pt>
                <c:pt idx="9" formatCode="0.0">
                  <c:v>805</c:v>
                </c:pt>
                <c:pt idx="10" formatCode="0.0">
                  <c:v>610</c:v>
                </c:pt>
                <c:pt idx="11" formatCode="0.0">
                  <c:v>688</c:v>
                </c:pt>
                <c:pt idx="12" formatCode="0.0">
                  <c:v>805</c:v>
                </c:pt>
                <c:pt idx="13" formatCode="0.0">
                  <c:v>660</c:v>
                </c:pt>
                <c:pt idx="14" formatCode="0.0">
                  <c:v>660</c:v>
                </c:pt>
                <c:pt idx="15" formatCode="0.0">
                  <c:v>345</c:v>
                </c:pt>
                <c:pt idx="16" formatCode="0.0">
                  <c:v>640</c:v>
                </c:pt>
                <c:pt idx="17" formatCode="0.0">
                  <c:v>690</c:v>
                </c:pt>
                <c:pt idx="18" formatCode="0.0">
                  <c:v>565</c:v>
                </c:pt>
                <c:pt idx="19" formatCode="0.0">
                  <c:v>690</c:v>
                </c:pt>
                <c:pt idx="20" formatCode="0.0">
                  <c:v>595</c:v>
                </c:pt>
                <c:pt idx="21" formatCode="0.0">
                  <c:v>710</c:v>
                </c:pt>
                <c:pt idx="22" formatCode="0.0">
                  <c:v>725</c:v>
                </c:pt>
                <c:pt idx="23" formatCode="0.0">
                  <c:v>730</c:v>
                </c:pt>
                <c:pt idx="24" formatCode="0.00">
                  <c:v>710</c:v>
                </c:pt>
                <c:pt idx="25" formatCode="0.00">
                  <c:v>390</c:v>
                </c:pt>
                <c:pt idx="26" formatCode="0.00">
                  <c:v>805</c:v>
                </c:pt>
                <c:pt idx="27" formatCode="0.00">
                  <c:v>644</c:v>
                </c:pt>
                <c:pt idx="28" formatCode="0.00">
                  <c:v>650</c:v>
                </c:pt>
                <c:pt idx="29" formatCode="0.00">
                  <c:v>855</c:v>
                </c:pt>
                <c:pt idx="30" formatCode="0.00">
                  <c:v>907.5</c:v>
                </c:pt>
                <c:pt idx="31" formatCode="0.00">
                  <c:v>826.5</c:v>
                </c:pt>
                <c:pt idx="32" formatCode="0.00">
                  <c:v>780</c:v>
                </c:pt>
                <c:pt idx="33" formatCode="0.0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B-45DF-B33F-C55601650CD1}"/>
            </c:ext>
          </c:extLst>
        </c:ser>
        <c:ser>
          <c:idx val="1"/>
          <c:order val="1"/>
          <c:tx>
            <c:v>Vrystaat Witmielie produksie</c:v>
          </c:tx>
          <c:spPr>
            <a:solidFill>
              <a:srgbClr val="AE9344"/>
            </a:solidFill>
            <a:ln w="25400">
              <a:noFill/>
            </a:ln>
          </c:spPr>
          <c:invertIfNegative val="0"/>
          <c:cat>
            <c:strRef>
              <c:f>'DATA-whiteyellow'!$D$106:$AK$106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'DATA-whiteyellow'!$D$73:$AK$73</c:f>
              <c:numCache>
                <c:formatCode>##.0\ ###\ ###</c:formatCode>
                <c:ptCount val="34"/>
                <c:pt idx="0">
                  <c:v>1170</c:v>
                </c:pt>
                <c:pt idx="1">
                  <c:v>555</c:v>
                </c:pt>
                <c:pt idx="2">
                  <c:v>1967</c:v>
                </c:pt>
                <c:pt idx="3" formatCode="0.0">
                  <c:v>2186</c:v>
                </c:pt>
                <c:pt idx="4" formatCode="0.0">
                  <c:v>710</c:v>
                </c:pt>
                <c:pt idx="5" formatCode="0.0">
                  <c:v>2232</c:v>
                </c:pt>
                <c:pt idx="6" formatCode="0.0">
                  <c:v>2050</c:v>
                </c:pt>
                <c:pt idx="7" formatCode="0.0">
                  <c:v>1725</c:v>
                </c:pt>
                <c:pt idx="8" formatCode="0.0">
                  <c:v>1820</c:v>
                </c:pt>
                <c:pt idx="9" formatCode="0.0">
                  <c:v>2727.5</c:v>
                </c:pt>
                <c:pt idx="10" formatCode="0.0">
                  <c:v>1710</c:v>
                </c:pt>
                <c:pt idx="11" formatCode="0.0">
                  <c:v>2064</c:v>
                </c:pt>
                <c:pt idx="12" formatCode="0.0">
                  <c:v>2515</c:v>
                </c:pt>
                <c:pt idx="13" formatCode="0.0">
                  <c:v>2050</c:v>
                </c:pt>
                <c:pt idx="14" formatCode="0.0">
                  <c:v>2658</c:v>
                </c:pt>
                <c:pt idx="15" formatCode="0.0">
                  <c:v>1400</c:v>
                </c:pt>
                <c:pt idx="16" formatCode="0.0">
                  <c:v>1925</c:v>
                </c:pt>
                <c:pt idx="17" formatCode="0.0">
                  <c:v>2978</c:v>
                </c:pt>
                <c:pt idx="18" formatCode="0.00">
                  <c:v>2627.25</c:v>
                </c:pt>
                <c:pt idx="19" formatCode="0.00">
                  <c:v>3174</c:v>
                </c:pt>
                <c:pt idx="20" formatCode="0.00">
                  <c:v>2590</c:v>
                </c:pt>
                <c:pt idx="21" formatCode="0.00">
                  <c:v>3050</c:v>
                </c:pt>
                <c:pt idx="22" formatCode="0.00">
                  <c:v>2574</c:v>
                </c:pt>
                <c:pt idx="23" formatCode="0.00">
                  <c:v>3759.5</c:v>
                </c:pt>
                <c:pt idx="24" formatCode="0.00">
                  <c:v>2236</c:v>
                </c:pt>
                <c:pt idx="25" formatCode="0.00">
                  <c:v>1190.5</c:v>
                </c:pt>
                <c:pt idx="26" formatCode="0.00">
                  <c:v>5110</c:v>
                </c:pt>
                <c:pt idx="27" formatCode="0.00">
                  <c:v>3350</c:v>
                </c:pt>
                <c:pt idx="28" formatCode="0.00">
                  <c:v>2795</c:v>
                </c:pt>
                <c:pt idx="29" formatCode="0.00">
                  <c:v>4700</c:v>
                </c:pt>
                <c:pt idx="30" formatCode="0.00">
                  <c:v>4492</c:v>
                </c:pt>
                <c:pt idx="31" formatCode="0.00">
                  <c:v>3801.9</c:v>
                </c:pt>
                <c:pt idx="32" formatCode="0.00">
                  <c:v>4446</c:v>
                </c:pt>
                <c:pt idx="33" formatCode="0.00">
                  <c:v>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B-45DF-B33F-C5560165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9312"/>
        <c:axId val="1"/>
      </c:barChart>
      <c:lineChart>
        <c:grouping val="standard"/>
        <c:varyColors val="0"/>
        <c:ser>
          <c:idx val="2"/>
          <c:order val="2"/>
          <c:tx>
            <c:v>Vrystaat Witmielie Opbrengs</c:v>
          </c:tx>
          <c:spPr>
            <a:ln w="28575" cap="rnd">
              <a:solidFill>
                <a:srgbClr val="3B6367"/>
              </a:solidFill>
              <a:round/>
            </a:ln>
            <a:effectLst/>
          </c:spPr>
          <c:marker>
            <c:symbol val="none"/>
          </c:marker>
          <c:cat>
            <c:strRef>
              <c:f>'DATA-whiteyellow'!$D$106:$AK$106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'DATA-whiteyellow'!$D$130:$AK$130</c:f>
              <c:numCache>
                <c:formatCode>0.00</c:formatCode>
                <c:ptCount val="34"/>
                <c:pt idx="0">
                  <c:v>2.4683544303797467</c:v>
                </c:pt>
                <c:pt idx="1">
                  <c:v>0.78059071729957807</c:v>
                </c:pt>
                <c:pt idx="2">
                  <c:v>2.705639614855571</c:v>
                </c:pt>
                <c:pt idx="3">
                  <c:v>3.07</c:v>
                </c:pt>
                <c:pt idx="4">
                  <c:v>1.54</c:v>
                </c:pt>
                <c:pt idx="5">
                  <c:v>3.27</c:v>
                </c:pt>
                <c:pt idx="6">
                  <c:v>2.95</c:v>
                </c:pt>
                <c:pt idx="7">
                  <c:v>2.59</c:v>
                </c:pt>
                <c:pt idx="8">
                  <c:v>2.67</c:v>
                </c:pt>
                <c:pt idx="9">
                  <c:v>3.39</c:v>
                </c:pt>
                <c:pt idx="10">
                  <c:v>2.8</c:v>
                </c:pt>
                <c:pt idx="11">
                  <c:v>3</c:v>
                </c:pt>
                <c:pt idx="12">
                  <c:v>3.12</c:v>
                </c:pt>
                <c:pt idx="13">
                  <c:v>3.106060606060606</c:v>
                </c:pt>
                <c:pt idx="14">
                  <c:v>4.0272727272727273</c:v>
                </c:pt>
                <c:pt idx="15">
                  <c:v>4.0579710144927539</c:v>
                </c:pt>
                <c:pt idx="16" formatCode="0.0">
                  <c:v>3.0078125</c:v>
                </c:pt>
                <c:pt idx="17" formatCode="0.0">
                  <c:v>4.3159420289855071</c:v>
                </c:pt>
                <c:pt idx="18" formatCode="0.0">
                  <c:v>4.6500000000000004</c:v>
                </c:pt>
                <c:pt idx="19" formatCode="0.0">
                  <c:v>4.5999999999999996</c:v>
                </c:pt>
                <c:pt idx="20" formatCode="0.0">
                  <c:v>4.3529411764705879</c:v>
                </c:pt>
                <c:pt idx="21" formatCode="0.0">
                  <c:v>4.295774647887324</c:v>
                </c:pt>
                <c:pt idx="22" formatCode="0.0">
                  <c:v>3.5503448275862071</c:v>
                </c:pt>
                <c:pt idx="23" formatCode="0.0">
                  <c:v>5.15</c:v>
                </c:pt>
                <c:pt idx="24" formatCode="0.0">
                  <c:v>3.1492957746478871</c:v>
                </c:pt>
                <c:pt idx="25" formatCode="0.0">
                  <c:v>3.0525641025641024</c:v>
                </c:pt>
                <c:pt idx="26" formatCode="0.0">
                  <c:v>6.3478260869565215</c:v>
                </c:pt>
                <c:pt idx="27" formatCode="0.0">
                  <c:v>5.2018633540372674</c:v>
                </c:pt>
                <c:pt idx="28" formatCode="0.0">
                  <c:v>4.3</c:v>
                </c:pt>
                <c:pt idx="29" formatCode="0.0">
                  <c:v>5.4970760233918128</c:v>
                </c:pt>
                <c:pt idx="30" formatCode="0.0">
                  <c:v>4.9498622589531678</c:v>
                </c:pt>
                <c:pt idx="31" formatCode="0.0">
                  <c:v>4.6000000000000005</c:v>
                </c:pt>
                <c:pt idx="32" formatCode="0.0">
                  <c:v>5.7</c:v>
                </c:pt>
                <c:pt idx="33" formatCode="0.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6B-45DF-B33F-C5560165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039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Oppervlakte en Produksie - Duisende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#.0\ ###\ ###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399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Opbrengs - ton per 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0613647137720129E-2"/>
          <c:y val="0.94272491204556874"/>
          <c:w val="0.97929977915756128"/>
          <c:h val="0.978034328155789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DIE VRYSTAAT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90989988876529482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'DATA-whiteyellow'!$W$130:$AJ$130</c:f>
              <c:numCache>
                <c:formatCode>0.0</c:formatCode>
                <c:ptCount val="14"/>
                <c:pt idx="0">
                  <c:v>4.5999999999999996</c:v>
                </c:pt>
                <c:pt idx="1">
                  <c:v>4.3529411764705879</c:v>
                </c:pt>
                <c:pt idx="2">
                  <c:v>4.295774647887324</c:v>
                </c:pt>
                <c:pt idx="3">
                  <c:v>3.5503448275862071</c:v>
                </c:pt>
                <c:pt idx="4">
                  <c:v>5.15</c:v>
                </c:pt>
                <c:pt idx="5">
                  <c:v>3.1492957746478871</c:v>
                </c:pt>
                <c:pt idx="6">
                  <c:v>3.0525641025641024</c:v>
                </c:pt>
                <c:pt idx="7">
                  <c:v>6.3478260869565215</c:v>
                </c:pt>
                <c:pt idx="8">
                  <c:v>5.2018633540372674</c:v>
                </c:pt>
                <c:pt idx="9">
                  <c:v>4.3</c:v>
                </c:pt>
                <c:pt idx="10">
                  <c:v>5.4970760233918128</c:v>
                </c:pt>
                <c:pt idx="11">
                  <c:v>4.9498622589531678</c:v>
                </c:pt>
                <c:pt idx="12">
                  <c:v>4.6000000000000005</c:v>
                </c:pt>
                <c:pt idx="1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5-459E-886E-6127C0C2FC43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'DATA-whiteyellow'!$W$151:$AJ$151</c:f>
              <c:numCache>
                <c:formatCode>0.0</c:formatCode>
                <c:ptCount val="14"/>
                <c:pt idx="0">
                  <c:v>4.0815450643776821</c:v>
                </c:pt>
                <c:pt idx="1">
                  <c:v>3.7</c:v>
                </c:pt>
                <c:pt idx="2">
                  <c:v>3.94</c:v>
                </c:pt>
                <c:pt idx="3">
                  <c:v>4.5758415841584164</c:v>
                </c:pt>
                <c:pt idx="4">
                  <c:v>5.35</c:v>
                </c:pt>
                <c:pt idx="5">
                  <c:v>3.35</c:v>
                </c:pt>
                <c:pt idx="6">
                  <c:v>3.3</c:v>
                </c:pt>
                <c:pt idx="7">
                  <c:v>6.3436619718309863</c:v>
                </c:pt>
                <c:pt idx="8">
                  <c:v>4.6951219512195124</c:v>
                </c:pt>
                <c:pt idx="9">
                  <c:v>4.6263157894736846</c:v>
                </c:pt>
                <c:pt idx="10">
                  <c:v>6.0520547945205481</c:v>
                </c:pt>
                <c:pt idx="11">
                  <c:v>6.0523809523809522</c:v>
                </c:pt>
                <c:pt idx="12">
                  <c:v>6.3999999999999995</c:v>
                </c:pt>
                <c:pt idx="13">
                  <c:v>6.6999999999999993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15-459E-886E-6127C0C2F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5216"/>
        <c:axId val="1"/>
      </c:barChart>
      <c:catAx>
        <c:axId val="9814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239666076982671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528698063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4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119723195393528"/>
          <c:y val="0.94703651430363656"/>
          <c:w val="0.8309855816481091"/>
          <c:h val="0.98234536720645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KWAZULU-NATAL</a:t>
            </a:r>
          </a:p>
        </c:rich>
      </c:tx>
      <c:layout>
        <c:manualLayout>
          <c:xMode val="edge"/>
          <c:yMode val="edge"/>
          <c:x val="0.20882184605778903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90989988876529482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'DATA-whiteyellow'!$W$132:$AJ$132</c:f>
              <c:numCache>
                <c:formatCode>0.0</c:formatCode>
                <c:ptCount val="14"/>
                <c:pt idx="0">
                  <c:v>5.9130434782608692</c:v>
                </c:pt>
                <c:pt idx="1">
                  <c:v>5.5</c:v>
                </c:pt>
                <c:pt idx="2">
                  <c:v>5.5</c:v>
                </c:pt>
                <c:pt idx="3">
                  <c:v>6.042553191489362</c:v>
                </c:pt>
                <c:pt idx="4">
                  <c:v>6.2</c:v>
                </c:pt>
                <c:pt idx="5">
                  <c:v>5.6</c:v>
                </c:pt>
                <c:pt idx="6">
                  <c:v>5.6578947368421053</c:v>
                </c:pt>
                <c:pt idx="7">
                  <c:v>7</c:v>
                </c:pt>
                <c:pt idx="8">
                  <c:v>6.2222222222222223</c:v>
                </c:pt>
                <c:pt idx="9">
                  <c:v>6</c:v>
                </c:pt>
                <c:pt idx="10">
                  <c:v>6.3489361702127658</c:v>
                </c:pt>
                <c:pt idx="11">
                  <c:v>6.2</c:v>
                </c:pt>
                <c:pt idx="12">
                  <c:v>6.1999999999999993</c:v>
                </c:pt>
                <c:pt idx="1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3-4A5E-915F-CF97335F2246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'DATA-whiteyellow'!$W$153:$AJ$153</c:f>
              <c:numCache>
                <c:formatCode>0.0</c:formatCode>
                <c:ptCount val="14"/>
                <c:pt idx="0">
                  <c:v>6</c:v>
                </c:pt>
                <c:pt idx="1">
                  <c:v>5.5952380952380949</c:v>
                </c:pt>
                <c:pt idx="2">
                  <c:v>6</c:v>
                </c:pt>
                <c:pt idx="3">
                  <c:v>6.5625</c:v>
                </c:pt>
                <c:pt idx="4">
                  <c:v>6.5</c:v>
                </c:pt>
                <c:pt idx="5">
                  <c:v>6.3</c:v>
                </c:pt>
                <c:pt idx="6">
                  <c:v>6.395833333333333</c:v>
                </c:pt>
                <c:pt idx="7">
                  <c:v>7.8</c:v>
                </c:pt>
                <c:pt idx="8">
                  <c:v>7.6</c:v>
                </c:pt>
                <c:pt idx="9">
                  <c:v>7.4</c:v>
                </c:pt>
                <c:pt idx="10">
                  <c:v>7.9</c:v>
                </c:pt>
                <c:pt idx="11">
                  <c:v>8.1999999999999993</c:v>
                </c:pt>
                <c:pt idx="12">
                  <c:v>8.2999999999999989</c:v>
                </c:pt>
                <c:pt idx="13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3-4A5E-915F-CF97335F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3696"/>
        <c:axId val="1"/>
      </c:barChart>
      <c:catAx>
        <c:axId val="9813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239680530021858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9413823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3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575748378369006"/>
          <c:y val="0.94810165238779098"/>
          <c:w val="0.8305921699214911"/>
          <c:h val="0.98101260337740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MPUMALANGA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90989988876529482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'DATA-whiteyellow'!$W$133:$AJ$133</c:f>
              <c:numCache>
                <c:formatCode>0.0</c:formatCode>
                <c:ptCount val="14"/>
                <c:pt idx="0">
                  <c:v>5.9051724137931032</c:v>
                </c:pt>
                <c:pt idx="1">
                  <c:v>5</c:v>
                </c:pt>
                <c:pt idx="2">
                  <c:v>5.65</c:v>
                </c:pt>
                <c:pt idx="3">
                  <c:v>6</c:v>
                </c:pt>
                <c:pt idx="4">
                  <c:v>5.4</c:v>
                </c:pt>
                <c:pt idx="5">
                  <c:v>5.3506493506493502</c:v>
                </c:pt>
                <c:pt idx="6">
                  <c:v>4.7</c:v>
                </c:pt>
                <c:pt idx="7">
                  <c:v>6.8</c:v>
                </c:pt>
                <c:pt idx="8">
                  <c:v>5.8</c:v>
                </c:pt>
                <c:pt idx="9">
                  <c:v>5.5</c:v>
                </c:pt>
                <c:pt idx="10">
                  <c:v>5.45</c:v>
                </c:pt>
                <c:pt idx="11">
                  <c:v>6.6696969696969699</c:v>
                </c:pt>
                <c:pt idx="12">
                  <c:v>6.5</c:v>
                </c:pt>
                <c:pt idx="13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0-4785-A7F3-9109B830EDCA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'DATA-whiteyellow'!$W$154:$AJ$154</c:f>
              <c:numCache>
                <c:formatCode>0.0</c:formatCode>
                <c:ptCount val="14"/>
                <c:pt idx="0">
                  <c:v>5.5</c:v>
                </c:pt>
                <c:pt idx="1">
                  <c:v>4.9615384615384617</c:v>
                </c:pt>
                <c:pt idx="2">
                  <c:v>5.6034482758620694</c:v>
                </c:pt>
                <c:pt idx="3">
                  <c:v>6.6166666666666663</c:v>
                </c:pt>
                <c:pt idx="4">
                  <c:v>5.6475903614457827</c:v>
                </c:pt>
                <c:pt idx="5">
                  <c:v>5.0961904761904764</c:v>
                </c:pt>
                <c:pt idx="6">
                  <c:v>4.7484848484848481</c:v>
                </c:pt>
                <c:pt idx="7">
                  <c:v>7.0984848484848486</c:v>
                </c:pt>
                <c:pt idx="8">
                  <c:v>5.8970588235294121</c:v>
                </c:pt>
                <c:pt idx="9">
                  <c:v>5.85</c:v>
                </c:pt>
                <c:pt idx="10">
                  <c:v>6.6501416430594897</c:v>
                </c:pt>
                <c:pt idx="11">
                  <c:v>7.833333333333333</c:v>
                </c:pt>
                <c:pt idx="12">
                  <c:v>7.25</c:v>
                </c:pt>
                <c:pt idx="13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70-4785-A7F3-9109B830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8096"/>
        <c:axId val="1"/>
      </c:barChart>
      <c:catAx>
        <c:axId val="981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239666076982671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9413823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4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720764392336422"/>
          <c:y val="0.94810165238779098"/>
          <c:w val="0.83881609374819344"/>
          <c:h val="0.98101260337740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DIE WES-KAAP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63070077864296E-2"/>
          <c:y val="0.12585034013605442"/>
          <c:w val="0.90211345939933263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'DATA-whiteyellow'!$W$128:$AJ$128</c:f>
              <c:numCache>
                <c:formatCode>0.0</c:formatCode>
                <c:ptCount val="14"/>
                <c:pt idx="0">
                  <c:v>7</c:v>
                </c:pt>
                <c:pt idx="1">
                  <c:v>6.666666666666667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9</c:v>
                </c:pt>
                <c:pt idx="10">
                  <c:v>9</c:v>
                </c:pt>
                <c:pt idx="11">
                  <c:v>9.6</c:v>
                </c:pt>
                <c:pt idx="12">
                  <c:v>9.5</c:v>
                </c:pt>
                <c:pt idx="13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719-8933-C18935D91836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'DATA-whiteyellow'!$W$149:$AJ$149</c:f>
              <c:numCache>
                <c:formatCode>0.0</c:formatCode>
                <c:ptCount val="14"/>
                <c:pt idx="0">
                  <c:v>7</c:v>
                </c:pt>
                <c:pt idx="1">
                  <c:v>6.2</c:v>
                </c:pt>
                <c:pt idx="2">
                  <c:v>10</c:v>
                </c:pt>
                <c:pt idx="3">
                  <c:v>10</c:v>
                </c:pt>
                <c:pt idx="4">
                  <c:v>9.5</c:v>
                </c:pt>
                <c:pt idx="5">
                  <c:v>9.0000000000000018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9.5142857142857142</c:v>
                </c:pt>
                <c:pt idx="12">
                  <c:v>9.4</c:v>
                </c:pt>
                <c:pt idx="13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8B-4719-8933-C18935D91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95952"/>
        <c:axId val="1"/>
      </c:barChart>
      <c:catAx>
        <c:axId val="9919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652921826401665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9413823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9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177636523408147"/>
          <c:y val="0.94683533072516879"/>
          <c:w val="0.83223692578075337"/>
          <c:h val="0.97974628171478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DIE NOORD-KAAP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63070077864296E-2"/>
          <c:y val="0.12585034013605442"/>
          <c:w val="0.7330367074527252"/>
          <c:h val="0.70068027210884354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'DATA-whiteyellow'!$W$129:$AJ$129</c:f>
              <c:numCache>
                <c:formatCode>0.0</c:formatCode>
                <c:ptCount val="14"/>
                <c:pt idx="0">
                  <c:v>11.5</c:v>
                </c:pt>
                <c:pt idx="1">
                  <c:v>11.5</c:v>
                </c:pt>
                <c:pt idx="2">
                  <c:v>11.545454545454543</c:v>
                </c:pt>
                <c:pt idx="3">
                  <c:v>11.5</c:v>
                </c:pt>
                <c:pt idx="4">
                  <c:v>11.5</c:v>
                </c:pt>
                <c:pt idx="5">
                  <c:v>10</c:v>
                </c:pt>
                <c:pt idx="6">
                  <c:v>9.3333333333333339</c:v>
                </c:pt>
                <c:pt idx="7">
                  <c:v>13.200000000000001</c:v>
                </c:pt>
                <c:pt idx="8">
                  <c:v>11.472222222222221</c:v>
                </c:pt>
                <c:pt idx="9">
                  <c:v>11.617647058823529</c:v>
                </c:pt>
                <c:pt idx="10">
                  <c:v>11.852941176470587</c:v>
                </c:pt>
                <c:pt idx="11">
                  <c:v>11.852941176470587</c:v>
                </c:pt>
                <c:pt idx="12">
                  <c:v>12</c:v>
                </c:pt>
                <c:pt idx="13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A-4CF6-AD43-0A916EA73CAF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'DATA-whiteyellow'!$W$150:$AJ$150</c:f>
              <c:numCache>
                <c:formatCode>0.0</c:formatCode>
                <c:ptCount val="14"/>
                <c:pt idx="0">
                  <c:v>11.490196078431373</c:v>
                </c:pt>
                <c:pt idx="1">
                  <c:v>11.44888888888889</c:v>
                </c:pt>
                <c:pt idx="2">
                  <c:v>12.595744680851064</c:v>
                </c:pt>
                <c:pt idx="3">
                  <c:v>12.745098039215685</c:v>
                </c:pt>
                <c:pt idx="4">
                  <c:v>13.299999999999999</c:v>
                </c:pt>
                <c:pt idx="5">
                  <c:v>14</c:v>
                </c:pt>
                <c:pt idx="6">
                  <c:v>13.5</c:v>
                </c:pt>
                <c:pt idx="7">
                  <c:v>14.8</c:v>
                </c:pt>
                <c:pt idx="8">
                  <c:v>14.604651162790697</c:v>
                </c:pt>
                <c:pt idx="9">
                  <c:v>14.5</c:v>
                </c:pt>
                <c:pt idx="10">
                  <c:v>14.707656612529002</c:v>
                </c:pt>
                <c:pt idx="11">
                  <c:v>15.299999999999999</c:v>
                </c:pt>
                <c:pt idx="12">
                  <c:v>16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A-4CF6-AD43-0A916EA73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1696"/>
        <c:axId val="1"/>
      </c:barChart>
      <c:catAx>
        <c:axId val="981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43181865482673698"/>
              <c:y val="0.90669250070156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47278759966324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DIE OOS-KAAP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90989988876529482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'DATA-whiteyellow'!$W$131:$AJ$131</c:f>
              <c:numCache>
                <c:formatCode>0.0</c:formatCode>
                <c:ptCount val="14"/>
                <c:pt idx="0">
                  <c:v>4.53125</c:v>
                </c:pt>
                <c:pt idx="1">
                  <c:v>3.5</c:v>
                </c:pt>
                <c:pt idx="2">
                  <c:v>5</c:v>
                </c:pt>
                <c:pt idx="3">
                  <c:v>4.9189189189189184</c:v>
                </c:pt>
                <c:pt idx="4">
                  <c:v>5.5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6.2</c:v>
                </c:pt>
                <c:pt idx="9">
                  <c:v>6.052631578947369</c:v>
                </c:pt>
                <c:pt idx="10">
                  <c:v>6.4</c:v>
                </c:pt>
                <c:pt idx="11">
                  <c:v>6.5</c:v>
                </c:pt>
                <c:pt idx="12">
                  <c:v>6.8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0-44F3-9170-FABEC2D5DC7E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'DATA-whiteyellow'!$W$152:$AJ$152</c:f>
              <c:numCache>
                <c:formatCode>0.0</c:formatCode>
                <c:ptCount val="14"/>
                <c:pt idx="0">
                  <c:v>5</c:v>
                </c:pt>
                <c:pt idx="1">
                  <c:v>4.8</c:v>
                </c:pt>
                <c:pt idx="2">
                  <c:v>5.5555555555555554</c:v>
                </c:pt>
                <c:pt idx="3">
                  <c:v>6</c:v>
                </c:pt>
                <c:pt idx="4">
                  <c:v>6.1</c:v>
                </c:pt>
                <c:pt idx="5">
                  <c:v>6</c:v>
                </c:pt>
                <c:pt idx="6">
                  <c:v>5.5</c:v>
                </c:pt>
                <c:pt idx="7">
                  <c:v>7</c:v>
                </c:pt>
                <c:pt idx="8">
                  <c:v>6.5</c:v>
                </c:pt>
                <c:pt idx="9">
                  <c:v>6.8382352941176476</c:v>
                </c:pt>
                <c:pt idx="10">
                  <c:v>7</c:v>
                </c:pt>
                <c:pt idx="11">
                  <c:v>7.3999999999999995</c:v>
                </c:pt>
                <c:pt idx="12">
                  <c:v>7.6999999999999993</c:v>
                </c:pt>
                <c:pt idx="13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0-44F3-9170-FABEC2D5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7536"/>
        <c:axId val="1"/>
      </c:barChart>
      <c:catAx>
        <c:axId val="981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239666076982671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9413823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3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920285707678612"/>
          <c:y val="0.94810165238779098"/>
          <c:w val="0.91506584804652735"/>
          <c:h val="0.98101260337740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DIE NOORDELIKE PROVINSIE</a:t>
            </a:r>
          </a:p>
        </c:rich>
      </c:tx>
      <c:layout>
        <c:manualLayout>
          <c:xMode val="edge"/>
          <c:yMode val="edge"/>
          <c:x val="0.2002021980181992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90989988876529482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'DATA-whiteyellow'!$W$134:$AJ$134</c:f>
              <c:numCache>
                <c:formatCode>0.0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5.453125</c:v>
                </c:pt>
                <c:pt idx="3">
                  <c:v>5.1333333333333337</c:v>
                </c:pt>
                <c:pt idx="4">
                  <c:v>6.1</c:v>
                </c:pt>
                <c:pt idx="5">
                  <c:v>5.5</c:v>
                </c:pt>
                <c:pt idx="6">
                  <c:v>5.6507936507936511</c:v>
                </c:pt>
                <c:pt idx="7">
                  <c:v>7.5</c:v>
                </c:pt>
                <c:pt idx="8">
                  <c:v>7.5</c:v>
                </c:pt>
                <c:pt idx="9">
                  <c:v>6.5</c:v>
                </c:pt>
                <c:pt idx="10">
                  <c:v>7</c:v>
                </c:pt>
                <c:pt idx="11">
                  <c:v>6.8</c:v>
                </c:pt>
                <c:pt idx="12">
                  <c:v>6.6</c:v>
                </c:pt>
                <c:pt idx="1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3-44F7-870D-A2AAAEF70CF4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'DATA-whiteyellow'!$W$155:$AJ$155</c:f>
              <c:numCache>
                <c:formatCode>0.0</c:formatCode>
                <c:ptCount val="14"/>
                <c:pt idx="0">
                  <c:v>4.3243243243243246</c:v>
                </c:pt>
                <c:pt idx="1">
                  <c:v>4</c:v>
                </c:pt>
                <c:pt idx="2">
                  <c:v>5.5</c:v>
                </c:pt>
                <c:pt idx="3">
                  <c:v>5.8723404255319149</c:v>
                </c:pt>
                <c:pt idx="4">
                  <c:v>6.2</c:v>
                </c:pt>
                <c:pt idx="5">
                  <c:v>5.9047619047619051</c:v>
                </c:pt>
                <c:pt idx="6">
                  <c:v>6</c:v>
                </c:pt>
                <c:pt idx="7">
                  <c:v>8</c:v>
                </c:pt>
                <c:pt idx="8">
                  <c:v>6.7476190476190467</c:v>
                </c:pt>
                <c:pt idx="9">
                  <c:v>6.5</c:v>
                </c:pt>
                <c:pt idx="10">
                  <c:v>7</c:v>
                </c:pt>
                <c:pt idx="11">
                  <c:v>8.1999999999999993</c:v>
                </c:pt>
                <c:pt idx="12">
                  <c:v>8.1</c:v>
                </c:pt>
                <c:pt idx="13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B3-44F7-870D-A2AAAEF7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8016"/>
        <c:axId val="1"/>
      </c:barChart>
      <c:catAx>
        <c:axId val="981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239666076982671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9413823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3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3481910576155963E-2"/>
          <c:y val="0.94810165238779098"/>
          <c:w val="0.95612288552036728"/>
          <c:h val="0.98101260337740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GAUTENG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90989988876529482"/>
          <c:h val="0.6530612244897958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'DATA-whiteyellow'!$W$135:$AJ$135</c:f>
              <c:numCache>
                <c:formatCode>0.0</c:formatCode>
                <c:ptCount val="14"/>
                <c:pt idx="0">
                  <c:v>5.8</c:v>
                </c:pt>
                <c:pt idx="1">
                  <c:v>4.8986486486486482</c:v>
                </c:pt>
                <c:pt idx="2">
                  <c:v>5.1148648648648649</c:v>
                </c:pt>
                <c:pt idx="3">
                  <c:v>5</c:v>
                </c:pt>
                <c:pt idx="4">
                  <c:v>5.4946153846153845</c:v>
                </c:pt>
                <c:pt idx="5">
                  <c:v>4.3999999999999995</c:v>
                </c:pt>
                <c:pt idx="6">
                  <c:v>4.2244897959183669</c:v>
                </c:pt>
                <c:pt idx="7">
                  <c:v>6.5</c:v>
                </c:pt>
                <c:pt idx="8">
                  <c:v>5.5</c:v>
                </c:pt>
                <c:pt idx="9">
                  <c:v>5.3999999999999995</c:v>
                </c:pt>
                <c:pt idx="10">
                  <c:v>5.4</c:v>
                </c:pt>
                <c:pt idx="11">
                  <c:v>6.3999999999999995</c:v>
                </c:pt>
                <c:pt idx="12">
                  <c:v>6.4</c:v>
                </c:pt>
                <c:pt idx="13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E-4E2A-A258-54AF48980719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'DATA-whiteyellow'!$W$156:$AJ$156</c:f>
              <c:numCache>
                <c:formatCode>0.0</c:formatCode>
                <c:ptCount val="14"/>
                <c:pt idx="0">
                  <c:v>4.8</c:v>
                </c:pt>
                <c:pt idx="1">
                  <c:v>4.397560975609756</c:v>
                </c:pt>
                <c:pt idx="2">
                  <c:v>4.7619047619047619</c:v>
                </c:pt>
                <c:pt idx="3">
                  <c:v>5.2873563218390807</c:v>
                </c:pt>
                <c:pt idx="4">
                  <c:v>5.4952830188679247</c:v>
                </c:pt>
                <c:pt idx="5">
                  <c:v>4.5</c:v>
                </c:pt>
                <c:pt idx="6">
                  <c:v>4.1964285714285712</c:v>
                </c:pt>
                <c:pt idx="7">
                  <c:v>6.9</c:v>
                </c:pt>
                <c:pt idx="8">
                  <c:v>5.75</c:v>
                </c:pt>
                <c:pt idx="9">
                  <c:v>5.8</c:v>
                </c:pt>
                <c:pt idx="10">
                  <c:v>6.6</c:v>
                </c:pt>
                <c:pt idx="11">
                  <c:v>7.6</c:v>
                </c:pt>
                <c:pt idx="12">
                  <c:v>7.2</c:v>
                </c:pt>
                <c:pt idx="13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BE-4E2A-A258-54AF48980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0896"/>
        <c:axId val="1"/>
      </c:barChart>
      <c:catAx>
        <c:axId val="981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51239666076982671"/>
              <c:y val="0.89455751993264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234689413823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4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9082983569785062E-2"/>
          <c:y val="0.94810165238779098"/>
          <c:w val="0.95905569623180364"/>
          <c:h val="0.98101260337740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OPBRENGS VAN MIELIES IN NOORDWES</a:t>
            </a:r>
          </a:p>
        </c:rich>
      </c:tx>
      <c:layout>
        <c:manualLayout>
          <c:xMode val="edge"/>
          <c:yMode val="edge"/>
          <c:x val="0.24016181622671617"/>
          <c:y val="2.040888756829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76640711902107E-2"/>
          <c:y val="0.12585034013605442"/>
          <c:w val="0.74082313681868739"/>
          <c:h val="0.70068027210884354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'DATA-whiteyellow'!$W$136:$AJ$136</c:f>
              <c:numCache>
                <c:formatCode>0.0</c:formatCode>
                <c:ptCount val="14"/>
                <c:pt idx="0">
                  <c:v>3.7007874015748032</c:v>
                </c:pt>
                <c:pt idx="1">
                  <c:v>3.649</c:v>
                </c:pt>
                <c:pt idx="2">
                  <c:v>3.4532786885245903</c:v>
                </c:pt>
                <c:pt idx="3">
                  <c:v>2.049557522123894</c:v>
                </c:pt>
                <c:pt idx="4">
                  <c:v>4.3</c:v>
                </c:pt>
                <c:pt idx="5">
                  <c:v>2.2494623655913979</c:v>
                </c:pt>
                <c:pt idx="6">
                  <c:v>2.4</c:v>
                </c:pt>
                <c:pt idx="7">
                  <c:v>4.9980769230769226</c:v>
                </c:pt>
                <c:pt idx="8">
                  <c:v>4.5135135135135132</c:v>
                </c:pt>
                <c:pt idx="9">
                  <c:v>3.2666666666666666</c:v>
                </c:pt>
                <c:pt idx="10">
                  <c:v>4.6231578947368419</c:v>
                </c:pt>
                <c:pt idx="11">
                  <c:v>4.391752577319588</c:v>
                </c:pt>
                <c:pt idx="12">
                  <c:v>4.55</c:v>
                </c:pt>
                <c:pt idx="13">
                  <c:v>4.8000000000000007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6-409A-8B92-ACB3D8F1F160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'DATA-whiteyellow'!$W$157:$AJ$157</c:f>
              <c:numCache>
                <c:formatCode>0.0</c:formatCode>
                <c:ptCount val="14"/>
                <c:pt idx="0">
                  <c:v>3.7</c:v>
                </c:pt>
                <c:pt idx="1">
                  <c:v>3.5034482758620689</c:v>
                </c:pt>
                <c:pt idx="2">
                  <c:v>3.6</c:v>
                </c:pt>
                <c:pt idx="3">
                  <c:v>2.6</c:v>
                </c:pt>
                <c:pt idx="4">
                  <c:v>4.5483870967741939</c:v>
                </c:pt>
                <c:pt idx="5">
                  <c:v>2.4</c:v>
                </c:pt>
                <c:pt idx="6">
                  <c:v>3.25</c:v>
                </c:pt>
                <c:pt idx="7">
                  <c:v>5.0999999999999996</c:v>
                </c:pt>
                <c:pt idx="8">
                  <c:v>3.895909090909091</c:v>
                </c:pt>
                <c:pt idx="9">
                  <c:v>4.2</c:v>
                </c:pt>
                <c:pt idx="10">
                  <c:v>5.8</c:v>
                </c:pt>
                <c:pt idx="11">
                  <c:v>5.8526315789473689</c:v>
                </c:pt>
                <c:pt idx="12">
                  <c:v>5.9</c:v>
                </c:pt>
                <c:pt idx="1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6-409A-8B92-ACB3D8F1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1776"/>
        <c:axId val="1"/>
      </c:barChart>
      <c:catAx>
        <c:axId val="9813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42768595280215527"/>
              <c:y val="0.90669250070156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447278759966324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3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7517025680160025E-2"/>
          <c:y val="0.93280757358160415"/>
          <c:w val="0.93368497577670639"/>
          <c:h val="0.987863162151900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Witmielie Obrengs</a:t>
            </a:r>
          </a:p>
        </c:rich>
      </c:tx>
      <c:layout>
        <c:manualLayout>
          <c:xMode val="edge"/>
          <c:yMode val="edge"/>
          <c:x val="0.42502577074238779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2957600827302E-2"/>
          <c:y val="0.12585034013605442"/>
          <c:w val="0.76835573940020685"/>
          <c:h val="0.70068027210884354"/>
        </c:manualLayout>
      </c:layout>
      <c:lineChart>
        <c:grouping val="standard"/>
        <c:varyColors val="0"/>
        <c:ser>
          <c:idx val="0"/>
          <c:order val="0"/>
          <c:tx>
            <c:v>Witmielies</c:v>
          </c:tx>
          <c:trendline>
            <c:spPr>
              <a:ln w="38100">
                <a:solidFill>
                  <a:srgbClr val="FFFF99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'DATA-whiteyellow'!$W$125:$AJ$125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'DATA-whiteyellow'!$W$138:$AJ$138</c:f>
              <c:numCache>
                <c:formatCode>0.0</c:formatCode>
                <c:ptCount val="14"/>
                <c:pt idx="0">
                  <c:v>4.5531197301854975</c:v>
                </c:pt>
                <c:pt idx="1">
                  <c:v>4.2670803074102803</c:v>
                </c:pt>
                <c:pt idx="2">
                  <c:v>4.2191663610805525</c:v>
                </c:pt>
                <c:pt idx="3">
                  <c:v>3.4667944595597326</c:v>
                </c:pt>
                <c:pt idx="4" formatCode="0.00">
                  <c:v>4.9703455389375968</c:v>
                </c:pt>
                <c:pt idx="5" formatCode="0.00">
                  <c:v>3.2699147128897477</c:v>
                </c:pt>
                <c:pt idx="6" formatCode="0.00">
                  <c:v>3.3589554077358956</c:v>
                </c:pt>
                <c:pt idx="7" formatCode="0.00">
                  <c:v>6.0349339662832451</c:v>
                </c:pt>
                <c:pt idx="8" formatCode="0.00">
                  <c:v>5.157321977762007</c:v>
                </c:pt>
                <c:pt idx="9" formatCode="0.00">
                  <c:v>4.2706407886629707</c:v>
                </c:pt>
                <c:pt idx="10" formatCode="0.00">
                  <c:v>5.2883128132153683</c:v>
                </c:pt>
                <c:pt idx="11" formatCode="0.00">
                  <c:v>5.0830427330220456</c:v>
                </c:pt>
                <c:pt idx="12" formatCode="0.00">
                  <c:v>4.9458730158730164</c:v>
                </c:pt>
                <c:pt idx="13" formatCode="0.00">
                  <c:v>5.5873036219023202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1-4EA9-AB86-849C252D4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8896"/>
        <c:axId val="1"/>
      </c:lineChart>
      <c:catAx>
        <c:axId val="981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44053785375273685"/>
              <c:y val="0.8988847376220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75300885316797E-2"/>
              <c:y val="0.45238117556733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3582704364027033"/>
          <c:y val="0.92876760940596703"/>
          <c:w val="0.69326696857193371"/>
          <c:h val="0.97534236791829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Vrystaat Geelmielies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71673174051244E-2"/>
          <c:y val="0.12833996303599479"/>
          <c:w val="0.79768986980722678"/>
          <c:h val="0.69770898383406399"/>
        </c:manualLayout>
      </c:layout>
      <c:barChart>
        <c:barDir val="col"/>
        <c:grouping val="clustered"/>
        <c:varyColors val="0"/>
        <c:ser>
          <c:idx val="0"/>
          <c:order val="0"/>
          <c:tx>
            <c:v>Vrystaat Geelmielie hektare</c:v>
          </c:tx>
          <c:spPr>
            <a:solidFill>
              <a:srgbClr val="3B6367"/>
            </a:solidFill>
            <a:ln w="25400">
              <a:noFill/>
            </a:ln>
          </c:spPr>
          <c:invertIfNegative val="0"/>
          <c:cat>
            <c:strRef>
              <c:f>'DATA-whiteyellow'!$D$146:$AK$146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'DATA-whiteyellow'!$D$36:$AK$36</c:f>
              <c:numCache>
                <c:formatCode>##.0\ ###\ ###</c:formatCode>
                <c:ptCount val="34"/>
                <c:pt idx="0">
                  <c:v>455</c:v>
                </c:pt>
                <c:pt idx="1">
                  <c:v>423</c:v>
                </c:pt>
                <c:pt idx="2">
                  <c:v>529</c:v>
                </c:pt>
                <c:pt idx="3" formatCode="0.0">
                  <c:v>608</c:v>
                </c:pt>
                <c:pt idx="4" formatCode="0.0">
                  <c:v>470</c:v>
                </c:pt>
                <c:pt idx="5" formatCode="0.0">
                  <c:v>425</c:v>
                </c:pt>
                <c:pt idx="6" formatCode="0.0">
                  <c:v>485</c:v>
                </c:pt>
                <c:pt idx="7" formatCode="0.0">
                  <c:v>360</c:v>
                </c:pt>
                <c:pt idx="8" formatCode="0.0">
                  <c:v>360</c:v>
                </c:pt>
                <c:pt idx="9" formatCode="0.0">
                  <c:v>473</c:v>
                </c:pt>
                <c:pt idx="10" formatCode="0.0">
                  <c:v>365</c:v>
                </c:pt>
                <c:pt idx="11" formatCode="0.0">
                  <c:v>378</c:v>
                </c:pt>
                <c:pt idx="12" formatCode="0.0">
                  <c:v>310</c:v>
                </c:pt>
                <c:pt idx="13" formatCode="0.0">
                  <c:v>350</c:v>
                </c:pt>
                <c:pt idx="14" formatCode="0.0">
                  <c:v>385</c:v>
                </c:pt>
                <c:pt idx="15" formatCode="0.0">
                  <c:v>190</c:v>
                </c:pt>
                <c:pt idx="16" formatCode="0.0">
                  <c:v>380</c:v>
                </c:pt>
                <c:pt idx="17" formatCode="0.0">
                  <c:v>480</c:v>
                </c:pt>
                <c:pt idx="18" formatCode="0.0">
                  <c:v>390</c:v>
                </c:pt>
                <c:pt idx="19" formatCode="0.0">
                  <c:v>466</c:v>
                </c:pt>
                <c:pt idx="20" formatCode="0.0">
                  <c:v>395</c:v>
                </c:pt>
                <c:pt idx="21" formatCode="0.0">
                  <c:v>450</c:v>
                </c:pt>
                <c:pt idx="22" formatCode="0.0">
                  <c:v>505</c:v>
                </c:pt>
                <c:pt idx="23" formatCode="0.0">
                  <c:v>465</c:v>
                </c:pt>
                <c:pt idx="24" formatCode="0.0">
                  <c:v>510</c:v>
                </c:pt>
                <c:pt idx="25" formatCode="0.0">
                  <c:v>310</c:v>
                </c:pt>
                <c:pt idx="26" formatCode="0.0">
                  <c:v>355</c:v>
                </c:pt>
                <c:pt idx="27" formatCode="0.0">
                  <c:v>410</c:v>
                </c:pt>
                <c:pt idx="28" formatCode="0.0">
                  <c:v>380</c:v>
                </c:pt>
                <c:pt idx="29" formatCode="0.0">
                  <c:v>365</c:v>
                </c:pt>
                <c:pt idx="30" formatCode="0.0">
                  <c:v>420</c:v>
                </c:pt>
                <c:pt idx="31" formatCode="0.0">
                  <c:v>398</c:v>
                </c:pt>
                <c:pt idx="32" formatCode="0.0">
                  <c:v>401</c:v>
                </c:pt>
                <c:pt idx="33" formatCode="0.0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B-47FA-9029-19E7E3161EA9}"/>
            </c:ext>
          </c:extLst>
        </c:ser>
        <c:ser>
          <c:idx val="1"/>
          <c:order val="1"/>
          <c:tx>
            <c:v>Vrystaat Geelmielie Produksie</c:v>
          </c:tx>
          <c:spPr>
            <a:solidFill>
              <a:srgbClr val="58595B"/>
            </a:solidFill>
            <a:ln w="25400">
              <a:noFill/>
            </a:ln>
          </c:spPr>
          <c:invertIfNegative val="0"/>
          <c:cat>
            <c:strRef>
              <c:f>'DATA-whiteyellow'!$D$146:$AK$146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'DATA-whiteyellow'!$D$93:$AK$93</c:f>
              <c:numCache>
                <c:formatCode>##.0\ ###\ ###</c:formatCode>
                <c:ptCount val="34"/>
                <c:pt idx="0">
                  <c:v>951</c:v>
                </c:pt>
                <c:pt idx="1">
                  <c:v>295</c:v>
                </c:pt>
                <c:pt idx="2">
                  <c:v>1349</c:v>
                </c:pt>
                <c:pt idx="3" formatCode="0.0">
                  <c:v>2150</c:v>
                </c:pt>
                <c:pt idx="4" formatCode="0.0">
                  <c:v>547.08000000000004</c:v>
                </c:pt>
                <c:pt idx="5" formatCode="0.0">
                  <c:v>1059.95</c:v>
                </c:pt>
                <c:pt idx="6" formatCode="0.0">
                  <c:v>1360</c:v>
                </c:pt>
                <c:pt idx="7" formatCode="0.0">
                  <c:v>815</c:v>
                </c:pt>
                <c:pt idx="8" formatCode="0.0">
                  <c:v>940</c:v>
                </c:pt>
                <c:pt idx="9" formatCode="0.0">
                  <c:v>1466</c:v>
                </c:pt>
                <c:pt idx="10" formatCode="0.0">
                  <c:v>985</c:v>
                </c:pt>
                <c:pt idx="11" formatCode="0.0">
                  <c:v>1153</c:v>
                </c:pt>
                <c:pt idx="12" formatCode="0.0">
                  <c:v>821.5</c:v>
                </c:pt>
                <c:pt idx="13" formatCode="0.0">
                  <c:v>1050</c:v>
                </c:pt>
                <c:pt idx="14" formatCode="0.0">
                  <c:v>1455</c:v>
                </c:pt>
                <c:pt idx="15" formatCode="0.0">
                  <c:v>680</c:v>
                </c:pt>
                <c:pt idx="16" formatCode="0.0">
                  <c:v>930</c:v>
                </c:pt>
                <c:pt idx="17" formatCode="0.0">
                  <c:v>1950</c:v>
                </c:pt>
                <c:pt idx="18" formatCode="0.0">
                  <c:v>1900</c:v>
                </c:pt>
                <c:pt idx="19" formatCode="0.0">
                  <c:v>1902</c:v>
                </c:pt>
                <c:pt idx="20" formatCode="0.0">
                  <c:v>1461.5</c:v>
                </c:pt>
                <c:pt idx="21" formatCode="0.0">
                  <c:v>1773</c:v>
                </c:pt>
                <c:pt idx="22" formatCode="0.0">
                  <c:v>2310.8000000000002</c:v>
                </c:pt>
                <c:pt idx="23" formatCode="0.0">
                  <c:v>2487.75</c:v>
                </c:pt>
                <c:pt idx="24" formatCode="0.0">
                  <c:v>1708.5</c:v>
                </c:pt>
                <c:pt idx="25" formatCode="0.0">
                  <c:v>1023</c:v>
                </c:pt>
                <c:pt idx="26" formatCode="0.0">
                  <c:v>2252</c:v>
                </c:pt>
                <c:pt idx="27" formatCode="0.0">
                  <c:v>1925</c:v>
                </c:pt>
                <c:pt idx="28" formatCode="0.0">
                  <c:v>1758</c:v>
                </c:pt>
                <c:pt idx="29" formatCode="0.0">
                  <c:v>2209</c:v>
                </c:pt>
                <c:pt idx="30" formatCode="0.0">
                  <c:v>2542</c:v>
                </c:pt>
                <c:pt idx="31" formatCode="0.0">
                  <c:v>2547.1999999999998</c:v>
                </c:pt>
                <c:pt idx="32" formatCode="0.0">
                  <c:v>2686.7</c:v>
                </c:pt>
                <c:pt idx="33" formatCode="0.0">
                  <c:v>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B-47FA-9029-19E7E316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8832"/>
        <c:axId val="1"/>
      </c:barChart>
      <c:lineChart>
        <c:grouping val="standard"/>
        <c:varyColors val="0"/>
        <c:ser>
          <c:idx val="2"/>
          <c:order val="2"/>
          <c:tx>
            <c:v>Vrystaat Geelmielie Opbrengs</c:v>
          </c:tx>
          <c:spPr>
            <a:ln w="28575" cap="rnd">
              <a:solidFill>
                <a:srgbClr val="AE9344"/>
              </a:solidFill>
              <a:round/>
            </a:ln>
            <a:effectLst/>
          </c:spPr>
          <c:marker>
            <c:symbol val="none"/>
          </c:marker>
          <c:cat>
            <c:strRef>
              <c:f>'DATA-whiteyellow'!$D$146:$AK$146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'DATA-whiteyellow'!$D$151:$AK$151</c:f>
              <c:numCache>
                <c:formatCode>0.00</c:formatCode>
                <c:ptCount val="34"/>
                <c:pt idx="0">
                  <c:v>2.0901098901098902</c:v>
                </c:pt>
                <c:pt idx="1">
                  <c:v>0.69739952718676124</c:v>
                </c:pt>
                <c:pt idx="2">
                  <c:v>2.5500945179584122</c:v>
                </c:pt>
                <c:pt idx="3">
                  <c:v>3.5361842105263159</c:v>
                </c:pt>
                <c:pt idx="4">
                  <c:v>1.1640000000000001</c:v>
                </c:pt>
                <c:pt idx="5">
                  <c:v>2.4940000000000002</c:v>
                </c:pt>
                <c:pt idx="6">
                  <c:v>2.804123711340206</c:v>
                </c:pt>
                <c:pt idx="7">
                  <c:v>2.2638888888888888</c:v>
                </c:pt>
                <c:pt idx="8">
                  <c:v>2.6111111111111112</c:v>
                </c:pt>
                <c:pt idx="9">
                  <c:v>3.0993657505285412</c:v>
                </c:pt>
                <c:pt idx="10">
                  <c:v>2.6986301369863015</c:v>
                </c:pt>
                <c:pt idx="11">
                  <c:v>3.0502645502645502</c:v>
                </c:pt>
                <c:pt idx="12">
                  <c:v>2.65</c:v>
                </c:pt>
                <c:pt idx="13">
                  <c:v>3</c:v>
                </c:pt>
                <c:pt idx="14">
                  <c:v>3.779220779220779</c:v>
                </c:pt>
                <c:pt idx="15">
                  <c:v>3.5789473684210527</c:v>
                </c:pt>
                <c:pt idx="16" formatCode="0.0">
                  <c:v>2.4473684210526314</c:v>
                </c:pt>
                <c:pt idx="17" formatCode="0.0">
                  <c:v>4.0625</c:v>
                </c:pt>
                <c:pt idx="18" formatCode="0.0">
                  <c:v>4.8717948717948714</c:v>
                </c:pt>
                <c:pt idx="19" formatCode="0.0">
                  <c:v>4.0815450643776821</c:v>
                </c:pt>
                <c:pt idx="20" formatCode="0.0">
                  <c:v>3.7</c:v>
                </c:pt>
                <c:pt idx="21" formatCode="0.0">
                  <c:v>3.94</c:v>
                </c:pt>
                <c:pt idx="22" formatCode="0.0">
                  <c:v>4.5758415841584164</c:v>
                </c:pt>
                <c:pt idx="23" formatCode="0.0">
                  <c:v>5.35</c:v>
                </c:pt>
                <c:pt idx="24" formatCode="0.0">
                  <c:v>3.35</c:v>
                </c:pt>
                <c:pt idx="25" formatCode="0.0">
                  <c:v>3.3</c:v>
                </c:pt>
                <c:pt idx="26" formatCode="0.0">
                  <c:v>6.3436619718309863</c:v>
                </c:pt>
                <c:pt idx="27" formatCode="0.0">
                  <c:v>4.6951219512195124</c:v>
                </c:pt>
                <c:pt idx="28" formatCode="0.0">
                  <c:v>4.6263157894736846</c:v>
                </c:pt>
                <c:pt idx="29" formatCode="0.0">
                  <c:v>6.0520547945205481</c:v>
                </c:pt>
                <c:pt idx="30" formatCode="0.0">
                  <c:v>6.0523809523809522</c:v>
                </c:pt>
                <c:pt idx="31" formatCode="0.0">
                  <c:v>6.3999999999999995</c:v>
                </c:pt>
                <c:pt idx="32" formatCode="0.0">
                  <c:v>6.6999999999999993</c:v>
                </c:pt>
                <c:pt idx="33" formatCode="0.0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AB-47FA-9029-19E7E316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039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Oppervlakte en Produkie - Duisende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#.0\ ###\ ###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398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Opbrengs - Ton per 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9294402626984403E-2"/>
          <c:y val="0.95208039154680135"/>
          <c:w val="0.96902352376657763"/>
          <c:h val="0.98738980765702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Obrengs van Geelmielies</a:t>
            </a:r>
          </a:p>
        </c:rich>
      </c:tx>
      <c:layout>
        <c:manualLayout>
          <c:xMode val="edge"/>
          <c:yMode val="edge"/>
          <c:x val="0.36634830620265729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2957600827302E-2"/>
          <c:y val="0.12585034013605442"/>
          <c:w val="0.7611168562564633"/>
          <c:h val="0.70068027210884354"/>
        </c:manualLayout>
      </c:layout>
      <c:lineChart>
        <c:grouping val="standard"/>
        <c:varyColors val="0"/>
        <c:ser>
          <c:idx val="0"/>
          <c:order val="0"/>
          <c:tx>
            <c:v>Geelmielies</c:v>
          </c:tx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strRef>
              <c:f>'DATA-whiteyellow'!$W$146:$AJ$146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'DATA-whiteyellow'!$W$159:$AJ$159</c:f>
              <c:numCache>
                <c:formatCode>0.0</c:formatCode>
                <c:ptCount val="14"/>
                <c:pt idx="0">
                  <c:v>4.8743522049476873</c:v>
                </c:pt>
                <c:pt idx="1">
                  <c:v>4.5157232704402519</c:v>
                </c:pt>
                <c:pt idx="2">
                  <c:v>4.907808090310442</c:v>
                </c:pt>
                <c:pt idx="3">
                  <c:v>5.3297250859106526</c:v>
                </c:pt>
                <c:pt idx="4" formatCode="0.00">
                  <c:v>5.7519788918205803</c:v>
                </c:pt>
                <c:pt idx="5" formatCode="0.00">
                  <c:v>4.3326693227091635</c:v>
                </c:pt>
                <c:pt idx="6" formatCode="0.00">
                  <c:v>4.6888412017167385</c:v>
                </c:pt>
                <c:pt idx="7" formatCode="0.00">
                  <c:v>7.0055809233891422</c:v>
                </c:pt>
                <c:pt idx="8" formatCode="0.00">
                  <c:v>5.681655960028551</c:v>
                </c:pt>
                <c:pt idx="9" formatCode="0.00">
                  <c:v>5.7179922163456744</c:v>
                </c:pt>
                <c:pt idx="10" formatCode="0.00">
                  <c:v>6.7898441427853191</c:v>
                </c:pt>
                <c:pt idx="11" formatCode="0.00">
                  <c:v>7.2543488481429232</c:v>
                </c:pt>
                <c:pt idx="12" formatCode="0.00">
                  <c:v>7.2494751908396946</c:v>
                </c:pt>
                <c:pt idx="13" formatCode="0.00">
                  <c:v>7.4147821187077394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3-4B6B-8C72-522132C6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8416"/>
        <c:axId val="1"/>
      </c:lineChart>
      <c:catAx>
        <c:axId val="9812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</a:t>
                </a:r>
              </a:p>
            </c:rich>
          </c:tx>
          <c:layout>
            <c:manualLayout>
              <c:xMode val="edge"/>
              <c:yMode val="edge"/>
              <c:x val="0.43743584513075762"/>
              <c:y val="0.8988847376220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t/ha</a:t>
                </a:r>
              </a:p>
            </c:rich>
          </c:tx>
          <c:layout>
            <c:manualLayout>
              <c:xMode val="edge"/>
              <c:yMode val="edge"/>
              <c:x val="1.1375300885316797E-2"/>
              <c:y val="0.45238117556733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7667849808929325E-2"/>
          <c:y val="0.93615530201581942"/>
          <c:w val="0.81149184719785672"/>
          <c:h val="0.986424464799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OPPERVLAKTE ONDER MIELIES IN DIE VRYSTAAT</a:t>
            </a:r>
          </a:p>
        </c:rich>
      </c:tx>
      <c:layout>
        <c:manualLayout>
          <c:xMode val="edge"/>
          <c:yMode val="edge"/>
          <c:x val="0.20294758279696365"/>
          <c:y val="2.0406712363680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3945578231292516"/>
          <c:w val="0.9203722854188211"/>
          <c:h val="0.6394557823129252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'DATA-whiteyellow'!$W$19:$AJ$19</c:f>
              <c:numCache>
                <c:formatCode>0.0</c:formatCode>
                <c:ptCount val="14"/>
                <c:pt idx="0">
                  <c:v>690</c:v>
                </c:pt>
                <c:pt idx="1">
                  <c:v>595</c:v>
                </c:pt>
                <c:pt idx="2">
                  <c:v>710</c:v>
                </c:pt>
                <c:pt idx="3">
                  <c:v>725</c:v>
                </c:pt>
                <c:pt idx="4">
                  <c:v>730</c:v>
                </c:pt>
                <c:pt idx="5" formatCode="0.00">
                  <c:v>710</c:v>
                </c:pt>
                <c:pt idx="6" formatCode="0.00">
                  <c:v>390</c:v>
                </c:pt>
                <c:pt idx="7" formatCode="0.00">
                  <c:v>805</c:v>
                </c:pt>
                <c:pt idx="8" formatCode="0.00">
                  <c:v>644</c:v>
                </c:pt>
                <c:pt idx="9" formatCode="0.00">
                  <c:v>650</c:v>
                </c:pt>
                <c:pt idx="10" formatCode="0.00">
                  <c:v>855</c:v>
                </c:pt>
                <c:pt idx="11" formatCode="0.00">
                  <c:v>907.5</c:v>
                </c:pt>
                <c:pt idx="12" formatCode="0.00">
                  <c:v>826.5</c:v>
                </c:pt>
                <c:pt idx="13" formatCode="0.00">
                  <c:v>780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447-4395-80F3-FFA29B491939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'DATA-whiteyellow'!$W$36:$AJ$36</c:f>
              <c:numCache>
                <c:formatCode>0.0</c:formatCode>
                <c:ptCount val="14"/>
                <c:pt idx="0">
                  <c:v>466</c:v>
                </c:pt>
                <c:pt idx="1">
                  <c:v>395</c:v>
                </c:pt>
                <c:pt idx="2">
                  <c:v>450</c:v>
                </c:pt>
                <c:pt idx="3">
                  <c:v>505</c:v>
                </c:pt>
                <c:pt idx="4">
                  <c:v>465</c:v>
                </c:pt>
                <c:pt idx="5">
                  <c:v>510</c:v>
                </c:pt>
                <c:pt idx="6">
                  <c:v>310</c:v>
                </c:pt>
                <c:pt idx="7">
                  <c:v>355</c:v>
                </c:pt>
                <c:pt idx="8">
                  <c:v>410</c:v>
                </c:pt>
                <c:pt idx="9">
                  <c:v>380</c:v>
                </c:pt>
                <c:pt idx="10">
                  <c:v>365</c:v>
                </c:pt>
                <c:pt idx="11">
                  <c:v>420</c:v>
                </c:pt>
                <c:pt idx="12">
                  <c:v>398</c:v>
                </c:pt>
                <c:pt idx="13">
                  <c:v>401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447-4395-80F3-FFA29B49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3952"/>
        <c:axId val="1"/>
      </c:barChart>
      <c:catAx>
        <c:axId val="9918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BEMARKINGSJARE</a:t>
                </a:r>
              </a:p>
            </c:rich>
          </c:tx>
          <c:layout>
            <c:manualLayout>
              <c:xMode val="edge"/>
              <c:yMode val="edge"/>
              <c:x val="0.46535623659075809"/>
              <c:y val="0.8945586124562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Duisende kehtare</a:t>
                </a:r>
              </a:p>
            </c:rich>
          </c:tx>
          <c:layout>
            <c:manualLayout>
              <c:xMode val="edge"/>
              <c:yMode val="edge"/>
              <c:x val="1.1375393428518531E-2"/>
              <c:y val="0.362244519264734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39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6843096895045792E-2"/>
          <c:y val="0.9140518316811761"/>
          <c:w val="0.96246923361758208"/>
          <c:h val="0.94952290886978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OPPERVLAKTE ONDER MIELIES IN KWAZULU-NATAL</a:t>
            </a:r>
          </a:p>
        </c:rich>
      </c:tx>
      <c:layout>
        <c:manualLayout>
          <c:xMode val="edge"/>
          <c:yMode val="edge"/>
          <c:x val="0.20294758279696365"/>
          <c:y val="2.0406712363680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69803516028E-2"/>
          <c:y val="0.13945578231292516"/>
          <c:w val="0.92761116856256465"/>
          <c:h val="0.6394557823129252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'DATA-whiteyellow'!$W$21:$AJ$21</c:f>
              <c:numCache>
                <c:formatCode>0.0</c:formatCode>
                <c:ptCount val="14"/>
                <c:pt idx="0">
                  <c:v>46</c:v>
                </c:pt>
                <c:pt idx="1">
                  <c:v>39</c:v>
                </c:pt>
                <c:pt idx="2">
                  <c:v>44</c:v>
                </c:pt>
                <c:pt idx="3">
                  <c:v>47</c:v>
                </c:pt>
                <c:pt idx="4">
                  <c:v>43</c:v>
                </c:pt>
                <c:pt idx="5" formatCode="0.00">
                  <c:v>40</c:v>
                </c:pt>
                <c:pt idx="6" formatCode="0.00">
                  <c:v>38</c:v>
                </c:pt>
                <c:pt idx="7" formatCode="0.00">
                  <c:v>50</c:v>
                </c:pt>
                <c:pt idx="8" formatCode="0.00">
                  <c:v>45</c:v>
                </c:pt>
                <c:pt idx="9" formatCode="0.00">
                  <c:v>45</c:v>
                </c:pt>
                <c:pt idx="10" formatCode="0.00">
                  <c:v>47</c:v>
                </c:pt>
                <c:pt idx="11" formatCode="0.00">
                  <c:v>50</c:v>
                </c:pt>
                <c:pt idx="12" formatCode="0.00">
                  <c:v>52</c:v>
                </c:pt>
                <c:pt idx="13" formatCode="0.00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4D3-4222-BBDE-71EC06465DD5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'DATA-whiteyellow'!$W$38:$AJ$38</c:f>
              <c:numCache>
                <c:formatCode>0.0</c:formatCode>
                <c:ptCount val="14"/>
                <c:pt idx="0">
                  <c:v>42</c:v>
                </c:pt>
                <c:pt idx="1">
                  <c:v>42</c:v>
                </c:pt>
                <c:pt idx="2">
                  <c:v>45</c:v>
                </c:pt>
                <c:pt idx="3">
                  <c:v>48</c:v>
                </c:pt>
                <c:pt idx="4">
                  <c:v>45</c:v>
                </c:pt>
                <c:pt idx="5">
                  <c:v>45</c:v>
                </c:pt>
                <c:pt idx="6">
                  <c:v>48</c:v>
                </c:pt>
                <c:pt idx="7">
                  <c:v>50</c:v>
                </c:pt>
                <c:pt idx="8">
                  <c:v>50</c:v>
                </c:pt>
                <c:pt idx="9">
                  <c:v>54</c:v>
                </c:pt>
                <c:pt idx="10">
                  <c:v>55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4D3-4222-BBDE-71EC0646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6352"/>
        <c:axId val="1"/>
      </c:barChart>
      <c:catAx>
        <c:axId val="9918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BEMARKINGSJARE</a:t>
                </a:r>
              </a:p>
            </c:rich>
          </c:tx>
          <c:layout>
            <c:manualLayout>
              <c:xMode val="edge"/>
              <c:yMode val="edge"/>
              <c:x val="0.46121979176876754"/>
              <c:y val="0.8945586124562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Duisende hektare</a:t>
                </a:r>
              </a:p>
            </c:rich>
          </c:tx>
          <c:layout>
            <c:manualLayout>
              <c:xMode val="edge"/>
              <c:yMode val="edge"/>
              <c:x val="1.1375393428518531E-2"/>
              <c:y val="0.362244519264734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63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5630601932019906E-2"/>
          <c:y val="0.94133679414434357"/>
          <c:w val="0.97572927217085414"/>
          <c:h val="0.976807871332948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OPPERVLAKTE ONDER MIELIES IN MPUMALANGA</a:t>
            </a:r>
          </a:p>
        </c:rich>
      </c:tx>
      <c:layout>
        <c:manualLayout>
          <c:xMode val="edge"/>
          <c:yMode val="edge"/>
          <c:x val="0.20294758279696365"/>
          <c:y val="2.040715949688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3945578231292516"/>
          <c:w val="0.9203722854188211"/>
          <c:h val="0.6394557823129252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'DATA-whiteyellow'!$W$22:$AJ$22</c:f>
              <c:numCache>
                <c:formatCode>0.0</c:formatCode>
                <c:ptCount val="14"/>
                <c:pt idx="0">
                  <c:v>232</c:v>
                </c:pt>
                <c:pt idx="1">
                  <c:v>180</c:v>
                </c:pt>
                <c:pt idx="2">
                  <c:v>160</c:v>
                </c:pt>
                <c:pt idx="3">
                  <c:v>170</c:v>
                </c:pt>
                <c:pt idx="4">
                  <c:v>168</c:v>
                </c:pt>
                <c:pt idx="5" formatCode="0.00">
                  <c:v>154</c:v>
                </c:pt>
                <c:pt idx="6" formatCode="0.00">
                  <c:v>160</c:v>
                </c:pt>
                <c:pt idx="7" formatCode="0.00">
                  <c:v>160</c:v>
                </c:pt>
                <c:pt idx="8" formatCode="0.00">
                  <c:v>140</c:v>
                </c:pt>
                <c:pt idx="9" formatCode="0.00">
                  <c:v>145</c:v>
                </c:pt>
                <c:pt idx="10" formatCode="0.00">
                  <c:v>160</c:v>
                </c:pt>
                <c:pt idx="11" formatCode="0.00">
                  <c:v>165</c:v>
                </c:pt>
                <c:pt idx="12" formatCode="0.00">
                  <c:v>165</c:v>
                </c:pt>
                <c:pt idx="13" formatCode="0.00">
                  <c:v>156.5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81D-41D3-9651-43EC45087C5E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'DATA-whiteyellow'!$W$39:$AJ$39</c:f>
              <c:numCache>
                <c:formatCode>0.0</c:formatCode>
                <c:ptCount val="14"/>
                <c:pt idx="0">
                  <c:v>250</c:v>
                </c:pt>
                <c:pt idx="1">
                  <c:v>260</c:v>
                </c:pt>
                <c:pt idx="2">
                  <c:v>290</c:v>
                </c:pt>
                <c:pt idx="3">
                  <c:v>300</c:v>
                </c:pt>
                <c:pt idx="4">
                  <c:v>332</c:v>
                </c:pt>
                <c:pt idx="5">
                  <c:v>315</c:v>
                </c:pt>
                <c:pt idx="6">
                  <c:v>330</c:v>
                </c:pt>
                <c:pt idx="7">
                  <c:v>330</c:v>
                </c:pt>
                <c:pt idx="8">
                  <c:v>340</c:v>
                </c:pt>
                <c:pt idx="9">
                  <c:v>338</c:v>
                </c:pt>
                <c:pt idx="10">
                  <c:v>353</c:v>
                </c:pt>
                <c:pt idx="11">
                  <c:v>360</c:v>
                </c:pt>
                <c:pt idx="12">
                  <c:v>350</c:v>
                </c:pt>
                <c:pt idx="13">
                  <c:v>352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81D-41D3-9651-43EC4508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1552"/>
        <c:axId val="1"/>
      </c:barChart>
      <c:catAx>
        <c:axId val="9918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BEMARKINGSJARE</a:t>
                </a:r>
              </a:p>
            </c:rich>
          </c:tx>
          <c:layout>
            <c:manualLayout>
              <c:xMode val="edge"/>
              <c:yMode val="edge"/>
              <c:x val="0.46535623659075809"/>
              <c:y val="0.8945586124562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Duisende hektare</a:t>
                </a:r>
              </a:p>
            </c:rich>
          </c:tx>
          <c:layout>
            <c:manualLayout>
              <c:xMode val="edge"/>
              <c:yMode val="edge"/>
              <c:x val="1.1375393428518531E-2"/>
              <c:y val="0.362244519264734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15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5464871870269337E-2"/>
          <c:y val="0.94133679414434357"/>
          <c:w val="0.9693826847888829"/>
          <c:h val="0.976807871332948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OPPERVLAKTE ONDER MIELIES IN GAUTENG</a:t>
            </a:r>
          </a:p>
        </c:rich>
      </c:tx>
      <c:layout>
        <c:manualLayout>
          <c:xMode val="edge"/>
          <c:yMode val="edge"/>
          <c:x val="0.20294758279696365"/>
          <c:y val="2.040715949688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3945578231292516"/>
          <c:w val="0.9203722854188211"/>
          <c:h val="0.6394557823129252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'DATA-whiteyellow'!$W$24:$AJ$24</c:f>
              <c:numCache>
                <c:formatCode>0.0</c:formatCode>
                <c:ptCount val="14"/>
                <c:pt idx="0">
                  <c:v>85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65</c:v>
                </c:pt>
                <c:pt idx="5" formatCode="0.00">
                  <c:v>44</c:v>
                </c:pt>
                <c:pt idx="6" formatCode="0.00">
                  <c:v>49</c:v>
                </c:pt>
                <c:pt idx="7" formatCode="0.00">
                  <c:v>60</c:v>
                </c:pt>
                <c:pt idx="8" formatCode="0.00">
                  <c:v>50</c:v>
                </c:pt>
                <c:pt idx="9" formatCode="0.00">
                  <c:v>48</c:v>
                </c:pt>
                <c:pt idx="10" formatCode="0.00">
                  <c:v>55</c:v>
                </c:pt>
                <c:pt idx="11" formatCode="0.00">
                  <c:v>58</c:v>
                </c:pt>
                <c:pt idx="12" formatCode="0.00">
                  <c:v>56.5</c:v>
                </c:pt>
                <c:pt idx="13" formatCode="0.00">
                  <c:v>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504-4F3B-A74D-0177B2DBF793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'DATA-whiteyellow'!$W$41:$AJ$41</c:f>
              <c:numCache>
                <c:formatCode>0.0</c:formatCode>
                <c:ptCount val="1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43.5</c:v>
                </c:pt>
                <c:pt idx="4">
                  <c:v>53</c:v>
                </c:pt>
                <c:pt idx="5">
                  <c:v>65</c:v>
                </c:pt>
                <c:pt idx="6">
                  <c:v>56</c:v>
                </c:pt>
                <c:pt idx="7">
                  <c:v>60</c:v>
                </c:pt>
                <c:pt idx="8">
                  <c:v>62</c:v>
                </c:pt>
                <c:pt idx="9">
                  <c:v>60</c:v>
                </c:pt>
                <c:pt idx="10">
                  <c:v>50</c:v>
                </c:pt>
                <c:pt idx="11">
                  <c:v>50</c:v>
                </c:pt>
                <c:pt idx="12">
                  <c:v>56</c:v>
                </c:pt>
                <c:pt idx="13">
                  <c:v>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504-4F3B-A74D-0177B2DB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6752"/>
        <c:axId val="1"/>
      </c:barChart>
      <c:catAx>
        <c:axId val="9917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BEMARKINGSJARE</a:t>
                </a:r>
              </a:p>
            </c:rich>
          </c:tx>
          <c:layout>
            <c:manualLayout>
              <c:xMode val="edge"/>
              <c:yMode val="edge"/>
              <c:x val="0.46535623659075809"/>
              <c:y val="0.89455704749001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Duisende hektare</a:t>
                </a:r>
              </a:p>
            </c:rich>
          </c:tx>
          <c:layout>
            <c:manualLayout>
              <c:xMode val="edge"/>
              <c:yMode val="edge"/>
              <c:x val="1.1375393428518531E-2"/>
              <c:y val="0.362244519264734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767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1293440498360947E-2"/>
          <c:y val="0.93997236716790311"/>
          <c:w val="0.97626632251881384"/>
          <c:h val="0.97544344435650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OPPERVLAKTE ONDER MIELIES IN NOORDWES</a:t>
            </a:r>
          </a:p>
        </c:rich>
      </c:tx>
      <c:layout>
        <c:manualLayout>
          <c:xMode val="edge"/>
          <c:yMode val="edge"/>
          <c:x val="0.20294758279696365"/>
          <c:y val="2.040715949688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25336091003107E-2"/>
          <c:y val="0.13945578231292516"/>
          <c:w val="0.91313340227507755"/>
          <c:h val="0.6394557823129252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'DATA-whiteyellow'!$W$25:$AJ$25</c:f>
              <c:numCache>
                <c:formatCode>0.0</c:formatCode>
                <c:ptCount val="14"/>
                <c:pt idx="0">
                  <c:v>635</c:v>
                </c:pt>
                <c:pt idx="1">
                  <c:v>500</c:v>
                </c:pt>
                <c:pt idx="2">
                  <c:v>610</c:v>
                </c:pt>
                <c:pt idx="3">
                  <c:v>565</c:v>
                </c:pt>
                <c:pt idx="4">
                  <c:v>510</c:v>
                </c:pt>
                <c:pt idx="5" formatCode="0.00">
                  <c:v>465</c:v>
                </c:pt>
                <c:pt idx="6" formatCode="0.00">
                  <c:v>340</c:v>
                </c:pt>
                <c:pt idx="7" formatCode="0.00">
                  <c:v>520</c:v>
                </c:pt>
                <c:pt idx="8" formatCode="0.00">
                  <c:v>370</c:v>
                </c:pt>
                <c:pt idx="9" formatCode="0.00">
                  <c:v>390</c:v>
                </c:pt>
                <c:pt idx="10" formatCode="0.00">
                  <c:v>475</c:v>
                </c:pt>
                <c:pt idx="11" formatCode="0.00">
                  <c:v>485</c:v>
                </c:pt>
                <c:pt idx="12" formatCode="0.00">
                  <c:v>450</c:v>
                </c:pt>
                <c:pt idx="13" formatCode="0.00">
                  <c:v>456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ABC-46E1-AE7F-899B3EFC932E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log"/>
            <c:dispRSqr val="0"/>
            <c:dispEq val="0"/>
          </c:trendline>
          <c:val>
            <c:numRef>
              <c:f>'DATA-whiteyellow'!$W$42:$AJ$42</c:f>
              <c:numCache>
                <c:formatCode>0.0</c:formatCode>
                <c:ptCount val="14"/>
                <c:pt idx="0">
                  <c:v>140</c:v>
                </c:pt>
                <c:pt idx="1">
                  <c:v>145</c:v>
                </c:pt>
                <c:pt idx="2">
                  <c:v>155</c:v>
                </c:pt>
                <c:pt idx="3">
                  <c:v>175</c:v>
                </c:pt>
                <c:pt idx="4">
                  <c:v>155</c:v>
                </c:pt>
                <c:pt idx="5">
                  <c:v>185</c:v>
                </c:pt>
                <c:pt idx="6">
                  <c:v>100</c:v>
                </c:pt>
                <c:pt idx="7">
                  <c:v>110</c:v>
                </c:pt>
                <c:pt idx="8">
                  <c:v>110</c:v>
                </c:pt>
                <c:pt idx="9">
                  <c:v>95</c:v>
                </c:pt>
                <c:pt idx="10">
                  <c:v>90</c:v>
                </c:pt>
                <c:pt idx="11">
                  <c:v>95</c:v>
                </c:pt>
                <c:pt idx="12">
                  <c:v>94</c:v>
                </c:pt>
                <c:pt idx="13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'DATA-whiteyellow'!#REF!</c15:sqref>
                        </c15:formulaRef>
                      </c:ext>
                    </c:extLst>
                    <c:strCache>
                      <c:ptCount val="14"/>
                      <c:pt idx="0">
                        <c:v>2009/10</c:v>
                      </c:pt>
                      <c:pt idx="1">
                        <c:v>2010/11</c:v>
                      </c:pt>
                      <c:pt idx="2">
                        <c:v>2011/12</c:v>
                      </c:pt>
                      <c:pt idx="3">
                        <c:v>2012/13</c:v>
                      </c:pt>
                      <c:pt idx="4">
                        <c:v>2013/14</c:v>
                      </c:pt>
                      <c:pt idx="5">
                        <c:v>2014/15</c:v>
                      </c:pt>
                      <c:pt idx="6">
                        <c:v>2015/16</c:v>
                      </c:pt>
                      <c:pt idx="7">
                        <c:v>2016/17</c:v>
                      </c:pt>
                      <c:pt idx="8">
                        <c:v>2017/18*</c:v>
                      </c:pt>
                      <c:pt idx="9">
                        <c:v>2018/19</c:v>
                      </c:pt>
                      <c:pt idx="10">
                        <c:v>2019/20</c:v>
                      </c:pt>
                      <c:pt idx="11">
                        <c:v>2020/21</c:v>
                      </c:pt>
                      <c:pt idx="12">
                        <c:v>2021/22</c:v>
                      </c:pt>
                      <c:pt idx="13">
                        <c:v>2022/23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1ABC-46E1-AE7F-899B3EFC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2512"/>
        <c:axId val="1"/>
      </c:barChart>
      <c:catAx>
        <c:axId val="9918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BEMARKINGSJARE</a:t>
                </a:r>
              </a:p>
            </c:rich>
          </c:tx>
          <c:layout>
            <c:manualLayout>
              <c:xMode val="edge"/>
              <c:yMode val="edge"/>
              <c:x val="0.46846023785408569"/>
              <c:y val="0.89455704749001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Duisende hektare</a:t>
                </a:r>
              </a:p>
            </c:rich>
          </c:tx>
          <c:layout>
            <c:manualLayout>
              <c:xMode val="edge"/>
              <c:yMode val="edge"/>
              <c:x val="1.1375393428518531E-2"/>
              <c:y val="0.3622447428313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25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7936120277496431E-2"/>
          <c:y val="0.94815825832673817"/>
          <c:w val="0.98014520098888047"/>
          <c:h val="0.98362933551534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Witmielies: Maandelikse produksieskatting (1ste tot finale)</a:t>
            </a:r>
          </a:p>
        </c:rich>
      </c:tx>
      <c:layout>
        <c:manualLayout>
          <c:xMode val="edge"/>
          <c:yMode val="edge"/>
          <c:x val="0.22163143015713346"/>
          <c:y val="1.01219138199530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68755628420348"/>
          <c:y val="8.0990135675725591E-2"/>
          <c:w val="0.82788082757983694"/>
          <c:h val="0.82471357072268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6"/>
              <c:spPr>
                <a:noFill/>
                <a:ln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BF-4602-B42D-FE6C1255B6F7}"/>
                </c:ext>
              </c:extLst>
            </c:dLbl>
            <c:spPr>
              <a:noFill/>
              <a:ln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2016'!$B$5:$J$5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'Prod skattings 2016'!$B$67:$J$67</c:f>
              <c:numCache>
                <c:formatCode>#,##0</c:formatCode>
                <c:ptCount val="9"/>
                <c:pt idx="0">
                  <c:v>3267000</c:v>
                </c:pt>
                <c:pt idx="1">
                  <c:v>3195800</c:v>
                </c:pt>
                <c:pt idx="2">
                  <c:v>3070675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F-4602-B42D-FE6C1255B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28048"/>
        <c:axId val="1"/>
      </c:barChart>
      <c:catAx>
        <c:axId val="12502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028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Geelmielies: Maandelikse produksieskatting (1ste tot finale)</a:t>
            </a:r>
          </a:p>
        </c:rich>
      </c:tx>
      <c:layout>
        <c:manualLayout>
          <c:xMode val="edge"/>
          <c:yMode val="edge"/>
          <c:x val="0.1718037103842196"/>
          <c:y val="1.6223977313913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57320589424454"/>
          <c:y val="8.0990146370071903E-2"/>
          <c:w val="0.82787153986486584"/>
          <c:h val="0.80865902139085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 skattings 2016'!$A$50</c:f>
              <c:strCache>
                <c:ptCount val="1"/>
                <c:pt idx="0">
                  <c:v>PRODUKSIE (ton)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7"/>
              <c:spPr>
                <a:noFill/>
                <a:ln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71-4415-AB69-D89A5C9F7418}"/>
                </c:ext>
              </c:extLst>
            </c:dLbl>
            <c:spPr>
              <a:noFill/>
              <a:ln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 skattings 2016'!$B$5:$J$5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'Prod skattings 2016'!$B$104:$J$104</c:f>
              <c:numCache>
                <c:formatCode>#\ ##0.000</c:formatCode>
                <c:ptCount val="9"/>
                <c:pt idx="1">
                  <c:v>3.6910848276739157</c:v>
                </c:pt>
                <c:pt idx="2">
                  <c:v>3.6292770001284191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1-4415-AB69-D89A5C9F7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25648"/>
        <c:axId val="1"/>
      </c:barChart>
      <c:catAx>
        <c:axId val="12502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025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Maize Production: SA vs Mpumalanga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959772265169"/>
          <c:y val="9.7842553919488401E-2"/>
          <c:w val="0.81125230522140213"/>
          <c:h val="0.70414276496019623"/>
        </c:manualLayout>
      </c:layout>
      <c:barChart>
        <c:barDir val="col"/>
        <c:grouping val="clustered"/>
        <c:varyColors val="0"/>
        <c:ser>
          <c:idx val="0"/>
          <c:order val="0"/>
          <c:tx>
            <c:v>Mpumalanga Production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'DATA-whiteyellow'!$W$88:$AJ$88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'DATA-whiteyellow'!$W$114:$AJ$114</c:f>
              <c:numCache>
                <c:formatCode>0.0</c:formatCode>
                <c:ptCount val="14"/>
                <c:pt idx="0">
                  <c:v>2745</c:v>
                </c:pt>
                <c:pt idx="1">
                  <c:v>2190</c:v>
                </c:pt>
                <c:pt idx="2">
                  <c:v>2529</c:v>
                </c:pt>
                <c:pt idx="3">
                  <c:v>3005</c:v>
                </c:pt>
                <c:pt idx="4">
                  <c:v>2782.2</c:v>
                </c:pt>
                <c:pt idx="5">
                  <c:v>2429.3000000000002</c:v>
                </c:pt>
                <c:pt idx="6">
                  <c:v>2319</c:v>
                </c:pt>
                <c:pt idx="7">
                  <c:v>3430.5</c:v>
                </c:pt>
                <c:pt idx="8">
                  <c:v>2817</c:v>
                </c:pt>
                <c:pt idx="9">
                  <c:v>2774.8</c:v>
                </c:pt>
                <c:pt idx="10">
                  <c:v>3219.5</c:v>
                </c:pt>
                <c:pt idx="11">
                  <c:v>3920.5</c:v>
                </c:pt>
                <c:pt idx="12">
                  <c:v>3610</c:v>
                </c:pt>
                <c:pt idx="13">
                  <c:v>3620.1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4C58-96B4-B380AFCE6343}"/>
            </c:ext>
          </c:extLst>
        </c:ser>
        <c:ser>
          <c:idx val="1"/>
          <c:order val="1"/>
          <c:tx>
            <c:v>SA production</c:v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'DATA-whiteyellow'!$W$88:$AJ$88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'DATA-whiteyellow'!$W$119:$AJ$119</c:f>
              <c:numCache>
                <c:formatCode>0.0</c:formatCode>
                <c:ptCount val="14"/>
                <c:pt idx="0">
                  <c:v>12815</c:v>
                </c:pt>
                <c:pt idx="1">
                  <c:v>10360</c:v>
                </c:pt>
                <c:pt idx="2">
                  <c:v>12120.4</c:v>
                </c:pt>
                <c:pt idx="3">
                  <c:v>11810.3</c:v>
                </c:pt>
                <c:pt idx="4">
                  <c:v>14250</c:v>
                </c:pt>
                <c:pt idx="5">
                  <c:v>9955</c:v>
                </c:pt>
                <c:pt idx="6">
                  <c:v>7778.5</c:v>
                </c:pt>
                <c:pt idx="7">
                  <c:v>16820</c:v>
                </c:pt>
                <c:pt idx="8">
                  <c:v>12510</c:v>
                </c:pt>
                <c:pt idx="9" formatCode="0.00">
                  <c:v>11275.000000000002</c:v>
                </c:pt>
                <c:pt idx="10" formatCode="0.00">
                  <c:v>15300</c:v>
                </c:pt>
                <c:pt idx="11" formatCode="0.00">
                  <c:v>16315</c:v>
                </c:pt>
                <c:pt idx="12" formatCode="0.00">
                  <c:v>15387.199999999999</c:v>
                </c:pt>
                <c:pt idx="13" formatCode="0.00">
                  <c:v>16395.225000000002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6-4C58-96B4-B380AFCE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3616"/>
        <c:axId val="1"/>
      </c:barChart>
      <c:lineChart>
        <c:grouping val="standard"/>
        <c:varyColors val="0"/>
        <c:ser>
          <c:idx val="2"/>
          <c:order val="2"/>
          <c:tx>
            <c:v>Mpumalanga % Contribution</c:v>
          </c:tx>
          <c:spPr>
            <a:ln w="50800">
              <a:solidFill>
                <a:srgbClr val="7030A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strRef>
              <c:f>'DATA-whiteyellow'!$N$88:$AC$88</c:f>
              <c:strCache>
                <c:ptCount val="16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</c:strCache>
            </c:strRef>
          </c:cat>
          <c:val>
            <c:numRef>
              <c:f>'DATA-whiteyellow'!$W$388:$AJ$388</c:f>
              <c:numCache>
                <c:formatCode>0.0%</c:formatCode>
                <c:ptCount val="14"/>
                <c:pt idx="0">
                  <c:v>0.21420210690596958</c:v>
                </c:pt>
                <c:pt idx="1">
                  <c:v>0.21138996138996138</c:v>
                </c:pt>
                <c:pt idx="2">
                  <c:v>0.20865647998415895</c:v>
                </c:pt>
                <c:pt idx="3">
                  <c:v>0.25443892195795198</c:v>
                </c:pt>
                <c:pt idx="4">
                  <c:v>0.19524210526315788</c:v>
                </c:pt>
                <c:pt idx="5">
                  <c:v>0.24402812656956305</c:v>
                </c:pt>
                <c:pt idx="6">
                  <c:v>0.29812945940734076</c:v>
                </c:pt>
                <c:pt idx="7">
                  <c:v>0.20395362663495839</c:v>
                </c:pt>
                <c:pt idx="8">
                  <c:v>0.22517985611510791</c:v>
                </c:pt>
                <c:pt idx="9">
                  <c:v>0.24610199556541018</c:v>
                </c:pt>
                <c:pt idx="10">
                  <c:v>0.2104248366013072</c:v>
                </c:pt>
                <c:pt idx="11">
                  <c:v>0.24030033711308613</c:v>
                </c:pt>
                <c:pt idx="12">
                  <c:v>0.23461058542164917</c:v>
                </c:pt>
                <c:pt idx="13">
                  <c:v>0.22080209329240674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6-4C58-96B4-B380AFCE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1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23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0271182374229654"/>
          <c:y val="0.94073255583618076"/>
          <c:w val="0.90797070658017964"/>
          <c:h val="0.9886515954373627"/>
        </c:manualLayout>
      </c:layout>
      <c:overlay val="0"/>
      <c:txPr>
        <a:bodyPr/>
        <a:lstStyle/>
        <a:p>
          <a:pPr>
            <a:defRPr sz="1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Vrystaat Totale Mielies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96600635699633E-2"/>
          <c:y val="9.5959010047975427E-2"/>
          <c:w val="0.82927498869776128"/>
          <c:h val="0.72149687329390466"/>
        </c:manualLayout>
      </c:layout>
      <c:barChart>
        <c:barDir val="col"/>
        <c:grouping val="clustered"/>
        <c:varyColors val="0"/>
        <c:ser>
          <c:idx val="0"/>
          <c:order val="0"/>
          <c:tx>
            <c:v>Vrystaat Totale Mielie oppervlakte</c:v>
          </c:tx>
          <c:spPr>
            <a:solidFill>
              <a:srgbClr val="3B6367"/>
            </a:solidFill>
            <a:ln w="25400">
              <a:noFill/>
            </a:ln>
          </c:spPr>
          <c:invertIfNegative val="0"/>
          <c:cat>
            <c:strRef>
              <c:f>'DATA-whiteyellow'!$D$14:$AK$14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'DATA-whiteyellow'!$D$55:$AK$55</c:f>
              <c:numCache>
                <c:formatCode>0.0</c:formatCode>
                <c:ptCount val="34"/>
                <c:pt idx="0">
                  <c:v>929</c:v>
                </c:pt>
                <c:pt idx="1">
                  <c:v>1134</c:v>
                </c:pt>
                <c:pt idx="2">
                  <c:v>1256</c:v>
                </c:pt>
                <c:pt idx="3">
                  <c:v>1320</c:v>
                </c:pt>
                <c:pt idx="4">
                  <c:v>930</c:v>
                </c:pt>
                <c:pt idx="5">
                  <c:v>1108</c:v>
                </c:pt>
                <c:pt idx="6">
                  <c:v>1179</c:v>
                </c:pt>
                <c:pt idx="7">
                  <c:v>1025</c:v>
                </c:pt>
                <c:pt idx="8">
                  <c:v>1042</c:v>
                </c:pt>
                <c:pt idx="9">
                  <c:v>1278</c:v>
                </c:pt>
                <c:pt idx="10">
                  <c:v>975</c:v>
                </c:pt>
                <c:pt idx="11">
                  <c:v>1066</c:v>
                </c:pt>
                <c:pt idx="12">
                  <c:v>1115</c:v>
                </c:pt>
                <c:pt idx="13">
                  <c:v>1010</c:v>
                </c:pt>
                <c:pt idx="14">
                  <c:v>1045</c:v>
                </c:pt>
                <c:pt idx="15">
                  <c:v>535</c:v>
                </c:pt>
                <c:pt idx="16">
                  <c:v>1020</c:v>
                </c:pt>
                <c:pt idx="17">
                  <c:v>1170</c:v>
                </c:pt>
                <c:pt idx="18">
                  <c:v>955</c:v>
                </c:pt>
                <c:pt idx="19">
                  <c:v>1156</c:v>
                </c:pt>
                <c:pt idx="20">
                  <c:v>990</c:v>
                </c:pt>
                <c:pt idx="21">
                  <c:v>1160</c:v>
                </c:pt>
                <c:pt idx="22">
                  <c:v>1230</c:v>
                </c:pt>
                <c:pt idx="23">
                  <c:v>1195</c:v>
                </c:pt>
                <c:pt idx="24">
                  <c:v>1220</c:v>
                </c:pt>
                <c:pt idx="25">
                  <c:v>700</c:v>
                </c:pt>
                <c:pt idx="26">
                  <c:v>1160</c:v>
                </c:pt>
                <c:pt idx="27">
                  <c:v>1054</c:v>
                </c:pt>
                <c:pt idx="28">
                  <c:v>1030</c:v>
                </c:pt>
                <c:pt idx="29">
                  <c:v>1220</c:v>
                </c:pt>
                <c:pt idx="30">
                  <c:v>1327.5</c:v>
                </c:pt>
                <c:pt idx="31">
                  <c:v>1224.5</c:v>
                </c:pt>
                <c:pt idx="32">
                  <c:v>1181</c:v>
                </c:pt>
                <c:pt idx="3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E-4ADA-B98D-5633D4003237}"/>
            </c:ext>
          </c:extLst>
        </c:ser>
        <c:ser>
          <c:idx val="1"/>
          <c:order val="1"/>
          <c:tx>
            <c:v>Vrystaat Totale Mielie Produksie</c:v>
          </c:tx>
          <c:spPr>
            <a:solidFill>
              <a:srgbClr val="AE9344"/>
            </a:solidFill>
            <a:ln w="25400">
              <a:noFill/>
            </a:ln>
          </c:spPr>
          <c:invertIfNegative val="0"/>
          <c:cat>
            <c:strRef>
              <c:f>'DATA-whiteyellow'!$D$14:$AK$14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'DATA-whiteyellow'!$D$111:$AK$111</c:f>
              <c:numCache>
                <c:formatCode>0.0</c:formatCode>
                <c:ptCount val="34"/>
                <c:pt idx="0">
                  <c:v>2121</c:v>
                </c:pt>
                <c:pt idx="1">
                  <c:v>850</c:v>
                </c:pt>
                <c:pt idx="2">
                  <c:v>3316</c:v>
                </c:pt>
                <c:pt idx="3">
                  <c:v>4336</c:v>
                </c:pt>
                <c:pt idx="4">
                  <c:v>1257.08</c:v>
                </c:pt>
                <c:pt idx="5">
                  <c:v>3291.95</c:v>
                </c:pt>
                <c:pt idx="6">
                  <c:v>3410</c:v>
                </c:pt>
                <c:pt idx="7">
                  <c:v>2540</c:v>
                </c:pt>
                <c:pt idx="8">
                  <c:v>2760</c:v>
                </c:pt>
                <c:pt idx="9">
                  <c:v>4193.5</c:v>
                </c:pt>
                <c:pt idx="10">
                  <c:v>2695</c:v>
                </c:pt>
                <c:pt idx="11">
                  <c:v>3217</c:v>
                </c:pt>
                <c:pt idx="12">
                  <c:v>3336.5</c:v>
                </c:pt>
                <c:pt idx="13">
                  <c:v>3100</c:v>
                </c:pt>
                <c:pt idx="14">
                  <c:v>4113</c:v>
                </c:pt>
                <c:pt idx="15">
                  <c:v>2080</c:v>
                </c:pt>
                <c:pt idx="16">
                  <c:v>2855</c:v>
                </c:pt>
                <c:pt idx="17">
                  <c:v>4928</c:v>
                </c:pt>
                <c:pt idx="18">
                  <c:v>4527.25</c:v>
                </c:pt>
                <c:pt idx="19">
                  <c:v>5076</c:v>
                </c:pt>
                <c:pt idx="20">
                  <c:v>4051.5</c:v>
                </c:pt>
                <c:pt idx="21">
                  <c:v>4823</c:v>
                </c:pt>
                <c:pt idx="22">
                  <c:v>4884.8</c:v>
                </c:pt>
                <c:pt idx="23">
                  <c:v>6247.25</c:v>
                </c:pt>
                <c:pt idx="24">
                  <c:v>3944.5</c:v>
                </c:pt>
                <c:pt idx="25">
                  <c:v>2213.5</c:v>
                </c:pt>
                <c:pt idx="26">
                  <c:v>7362</c:v>
                </c:pt>
                <c:pt idx="27">
                  <c:v>5275</c:v>
                </c:pt>
                <c:pt idx="28">
                  <c:v>4553</c:v>
                </c:pt>
                <c:pt idx="29">
                  <c:v>6909</c:v>
                </c:pt>
                <c:pt idx="30">
                  <c:v>7034</c:v>
                </c:pt>
                <c:pt idx="31">
                  <c:v>6349.1</c:v>
                </c:pt>
                <c:pt idx="32">
                  <c:v>7132.7</c:v>
                </c:pt>
                <c:pt idx="33">
                  <c:v>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E-4ADA-B98D-5633D4003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00272"/>
        <c:axId val="1"/>
      </c:barChart>
      <c:lineChart>
        <c:grouping val="standard"/>
        <c:varyColors val="0"/>
        <c:ser>
          <c:idx val="2"/>
          <c:order val="2"/>
          <c:tx>
            <c:v>Vrystaat Mielies Totale opbrengs</c:v>
          </c:tx>
          <c:spPr>
            <a:ln w="28575" cap="rnd">
              <a:solidFill>
                <a:srgbClr val="3B6367"/>
              </a:solidFill>
              <a:round/>
            </a:ln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'DATA-whiteyellow'!$D$125:$AK$125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'DATA-whiteyellow'!$D$171:$AK$171</c:f>
              <c:numCache>
                <c:formatCode>0.0</c:formatCode>
                <c:ptCount val="34"/>
                <c:pt idx="0">
                  <c:v>2.2831001076426265</c:v>
                </c:pt>
                <c:pt idx="1">
                  <c:v>0.74955908289241624</c:v>
                </c:pt>
                <c:pt idx="2">
                  <c:v>2.6401273885350318</c:v>
                </c:pt>
                <c:pt idx="3">
                  <c:v>3.2848484848484847</c:v>
                </c:pt>
                <c:pt idx="4">
                  <c:v>1.3516989247311828</c:v>
                </c:pt>
                <c:pt idx="5">
                  <c:v>2.9710740072202166</c:v>
                </c:pt>
                <c:pt idx="6">
                  <c:v>2.8922815945716711</c:v>
                </c:pt>
                <c:pt idx="7">
                  <c:v>2.4780487804878049</c:v>
                </c:pt>
                <c:pt idx="8">
                  <c:v>2.6487523992322455</c:v>
                </c:pt>
                <c:pt idx="9">
                  <c:v>3.2812989045383412</c:v>
                </c:pt>
                <c:pt idx="10">
                  <c:v>2.7641025641025641</c:v>
                </c:pt>
                <c:pt idx="11">
                  <c:v>3.0178236397748592</c:v>
                </c:pt>
                <c:pt idx="12">
                  <c:v>2.9923766816143496</c:v>
                </c:pt>
                <c:pt idx="13">
                  <c:v>3.0693069306930694</c:v>
                </c:pt>
                <c:pt idx="14">
                  <c:v>3.9358851674641149</c:v>
                </c:pt>
                <c:pt idx="15">
                  <c:v>3.8878504672897196</c:v>
                </c:pt>
                <c:pt idx="16">
                  <c:v>2.7990196078431371</c:v>
                </c:pt>
                <c:pt idx="17">
                  <c:v>4.2119658119658121</c:v>
                </c:pt>
                <c:pt idx="18">
                  <c:v>4.7405759162303669</c:v>
                </c:pt>
                <c:pt idx="19">
                  <c:v>4.3910034602076129</c:v>
                </c:pt>
                <c:pt idx="20">
                  <c:v>4.0924242424242427</c:v>
                </c:pt>
                <c:pt idx="21">
                  <c:v>4.1577586206896555</c:v>
                </c:pt>
                <c:pt idx="22">
                  <c:v>3.9713821138211385</c:v>
                </c:pt>
                <c:pt idx="23">
                  <c:v>5.2278242677824265</c:v>
                </c:pt>
                <c:pt idx="24">
                  <c:v>3.2331967213114754</c:v>
                </c:pt>
                <c:pt idx="25">
                  <c:v>3.1621428571428569</c:v>
                </c:pt>
                <c:pt idx="26">
                  <c:v>6.3465517241379308</c:v>
                </c:pt>
                <c:pt idx="27">
                  <c:v>5.0047438330170779</c:v>
                </c:pt>
                <c:pt idx="28">
                  <c:v>4.4203883495145631</c:v>
                </c:pt>
                <c:pt idx="29">
                  <c:v>5.6631147540983608</c:v>
                </c:pt>
                <c:pt idx="30">
                  <c:v>5.2986817325800377</c:v>
                </c:pt>
                <c:pt idx="31">
                  <c:v>5.1850551245406296</c:v>
                </c:pt>
                <c:pt idx="32">
                  <c:v>6.0395427603725658</c:v>
                </c:pt>
                <c:pt idx="33">
                  <c:v>4.532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9E-4ADA-B98D-5633D4003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04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Oppervlakte en Produksie - Duisende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400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Opbrengs - Ton Per 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blipFill dpi="0" rotWithShape="0">
          <a:blip xmlns:r="http://schemas.openxmlformats.org/officeDocument/2006/relationships" r:embed="rId1">
            <a:alphaModFix amt="20000"/>
          </a:blip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3572386601454555E-2"/>
          <c:y val="0.89820122218765208"/>
          <c:w val="0.9438711887335669"/>
          <c:h val="0.978034128712634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NASIONALE GEMIDDELDE MIELIE-OPBRENGS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918625579163769E-2"/>
          <c:y val="8.8405369850540441E-2"/>
          <c:w val="0.89600496035208499"/>
          <c:h val="0.73233199443978936"/>
        </c:manualLayout>
      </c:layout>
      <c:lineChart>
        <c:grouping val="standard"/>
        <c:varyColors val="0"/>
        <c:ser>
          <c:idx val="0"/>
          <c:order val="0"/>
          <c:tx>
            <c:strRef>
              <c:f>'DATA-whiteyellow'!$A$164</c:f>
              <c:strCache>
                <c:ptCount val="1"/>
                <c:pt idx="0">
                  <c:v>TOTALE GEMIDDELDE OPBRENGS</c:v>
                </c:pt>
              </c:strCache>
            </c:strRef>
          </c:tx>
          <c:spPr>
            <a:ln>
              <a:solidFill>
                <a:srgbClr val="AE9344"/>
              </a:solidFill>
            </a:ln>
          </c:spPr>
          <c:marker>
            <c:symbol val="none"/>
          </c:marker>
          <c:cat>
            <c:strRef>
              <c:f>'DATA-whiteyellow'!$D$166:$AK$166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'DATA-whiteyellow'!$D$180:$AK$180</c:f>
              <c:numCache>
                <c:formatCode>0.0</c:formatCode>
                <c:ptCount val="34"/>
                <c:pt idx="0">
                  <c:v>2.4399750545681322</c:v>
                </c:pt>
                <c:pt idx="1">
                  <c:v>0.84772010324060798</c:v>
                </c:pt>
                <c:pt idx="2">
                  <c:v>2.4787001638448936</c:v>
                </c:pt>
                <c:pt idx="3">
                  <c:v>3.0820490608965794</c:v>
                </c:pt>
                <c:pt idx="4">
                  <c:v>1.4928560780593576</c:v>
                </c:pt>
                <c:pt idx="5">
                  <c:v>2.9313571212579377</c:v>
                </c:pt>
                <c:pt idx="6">
                  <c:v>2.8509967271645347</c:v>
                </c:pt>
                <c:pt idx="7">
                  <c:v>2.4369079837618401</c:v>
                </c:pt>
                <c:pt idx="8">
                  <c:v>2.5685957241711712</c:v>
                </c:pt>
                <c:pt idx="9">
                  <c:v>3.2077540356443031</c:v>
                </c:pt>
                <c:pt idx="10">
                  <c:v>2.7999648454227057</c:v>
                </c:pt>
                <c:pt idx="11">
                  <c:v>3.2257928721062816</c:v>
                </c:pt>
                <c:pt idx="12">
                  <c:v>2.9486962118714577</c:v>
                </c:pt>
                <c:pt idx="13">
                  <c:v>3.3348573840256037</c:v>
                </c:pt>
                <c:pt idx="14">
                  <c:v>4.0747330960854091</c:v>
                </c:pt>
                <c:pt idx="15">
                  <c:v>4.1357330333708289</c:v>
                </c:pt>
                <c:pt idx="16">
                  <c:v>2.7921467199623793</c:v>
                </c:pt>
                <c:pt idx="17">
                  <c:v>4.5373347624151483</c:v>
                </c:pt>
                <c:pt idx="18">
                  <c:v>4.9639546858908341</c:v>
                </c:pt>
                <c:pt idx="19">
                  <c:v>4.6729142357059512</c:v>
                </c:pt>
                <c:pt idx="20">
                  <c:v>4.3670699321333721</c:v>
                </c:pt>
                <c:pt idx="21">
                  <c:v>4.4903675163011263</c:v>
                </c:pt>
                <c:pt idx="22">
                  <c:v>4.246476341147706</c:v>
                </c:pt>
                <c:pt idx="23" formatCode="0.00">
                  <c:v>5.3009448701733506</c:v>
                </c:pt>
                <c:pt idx="24" formatCode="0.00">
                  <c:v>3.7525679929132814</c:v>
                </c:pt>
                <c:pt idx="25" formatCode="0.00">
                  <c:v>3.9956337485552846</c:v>
                </c:pt>
                <c:pt idx="26" formatCode="0.00">
                  <c:v>6.3988434908316218</c:v>
                </c:pt>
                <c:pt idx="27" formatCode="0.00">
                  <c:v>5.3949155831554441</c:v>
                </c:pt>
                <c:pt idx="28" formatCode="0.00">
                  <c:v>4.9011084546837651</c:v>
                </c:pt>
                <c:pt idx="29" formatCode="0.00">
                  <c:v>5.8602727133445685</c:v>
                </c:pt>
                <c:pt idx="30" formatCode="0.00">
                  <c:v>5.9211003846991357</c:v>
                </c:pt>
                <c:pt idx="31" formatCode="0.00">
                  <c:v>5.8662600076248568</c:v>
                </c:pt>
                <c:pt idx="32" formatCode="0.00">
                  <c:v>6.3397490429604435</c:v>
                </c:pt>
                <c:pt idx="33" formatCode="0.00">
                  <c:v>5.0829397818871502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D-4BB3-85AC-7AF16FF4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07472"/>
        <c:axId val="1"/>
      </c:lineChart>
      <c:catAx>
        <c:axId val="10040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 PER HEKTAAR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407472"/>
        <c:crosses val="autoZero"/>
        <c:crossBetween val="between"/>
      </c:valAx>
      <c:spPr>
        <a:blipFill>
          <a:blip xmlns:r="http://schemas.openxmlformats.org/officeDocument/2006/relationships" r:embed="rId1">
            <a:alphaModFix amt="20000"/>
          </a:blip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3773958803057107"/>
          <c:y val="0.94251410910510236"/>
          <c:w val="0.675670331957404"/>
          <c:h val="0.97530159830172969"/>
        </c:manualLayout>
      </c:layout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TOTALE PRODUKSIE VAN MIELIES / TOTAL PRODUCTION OF MAIZE</a:t>
            </a:r>
          </a:p>
        </c:rich>
      </c:tx>
      <c:layout>
        <c:manualLayout>
          <c:xMode val="edge"/>
          <c:yMode val="edge"/>
          <c:x val="0.12556496930174477"/>
          <c:y val="2.4454124085553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9378468368484E-2"/>
          <c:y val="0.10508474576271186"/>
          <c:w val="0.86792452830188682"/>
          <c:h val="0.67627118644067796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</c:v>
          </c:tx>
          <c:spPr>
            <a:solidFill>
              <a:srgbClr val="3B636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'DATA-whiteyellow'!$X$68:$AK$68</c:f>
              <c:strCache>
                <c:ptCount val="14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  <c:pt idx="13">
                  <c:v>2023/24*</c:v>
                </c:pt>
              </c:strCache>
            </c:strRef>
          </c:cat>
          <c:val>
            <c:numRef>
              <c:f>'DATA-whiteyellow'!$X$81:$AK$81</c:f>
              <c:numCache>
                <c:formatCode>0.00</c:formatCode>
                <c:ptCount val="14"/>
                <c:pt idx="0">
                  <c:v>6052</c:v>
                </c:pt>
                <c:pt idx="1">
                  <c:v>6903.4</c:v>
                </c:pt>
                <c:pt idx="2">
                  <c:v>5606.5</c:v>
                </c:pt>
                <c:pt idx="3">
                  <c:v>7710</c:v>
                </c:pt>
                <c:pt idx="4">
                  <c:v>4735</c:v>
                </c:pt>
                <c:pt idx="5">
                  <c:v>3408.5</c:v>
                </c:pt>
                <c:pt idx="6">
                  <c:v>9916</c:v>
                </c:pt>
                <c:pt idx="7">
                  <c:v>6540</c:v>
                </c:pt>
                <c:pt idx="8">
                  <c:v>5545</c:v>
                </c:pt>
                <c:pt idx="9">
                  <c:v>8547.5</c:v>
                </c:pt>
                <c:pt idx="10">
                  <c:v>8600</c:v>
                </c:pt>
                <c:pt idx="11">
                  <c:v>7789.7500000000009</c:v>
                </c:pt>
                <c:pt idx="12">
                  <c:v>8499.9650000000001</c:v>
                </c:pt>
                <c:pt idx="13">
                  <c:v>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B-4A3F-BBCE-B1D10385E62C}"/>
            </c:ext>
          </c:extLst>
        </c:ser>
        <c:ser>
          <c:idx val="1"/>
          <c:order val="1"/>
          <c:tx>
            <c:v>GEELMIELIES</c:v>
          </c:tx>
          <c:spPr>
            <a:solidFill>
              <a:srgbClr val="AE934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'DATA-whiteyellow'!$X$68:$AK$68</c:f>
              <c:strCache>
                <c:ptCount val="14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  <c:pt idx="13">
                  <c:v>2023/24*</c:v>
                </c:pt>
              </c:strCache>
            </c:strRef>
          </c:cat>
          <c:val>
            <c:numRef>
              <c:f>'DATA-whiteyellow'!$X$101:$AK$101</c:f>
              <c:numCache>
                <c:formatCode>0.00</c:formatCode>
                <c:ptCount val="14"/>
                <c:pt idx="0">
                  <c:v>4308</c:v>
                </c:pt>
                <c:pt idx="1">
                  <c:v>5217</c:v>
                </c:pt>
                <c:pt idx="2">
                  <c:v>6203.8</c:v>
                </c:pt>
                <c:pt idx="3">
                  <c:v>6540</c:v>
                </c:pt>
                <c:pt idx="4">
                  <c:v>5220</c:v>
                </c:pt>
                <c:pt idx="5">
                  <c:v>4370</c:v>
                </c:pt>
                <c:pt idx="6">
                  <c:v>6904</c:v>
                </c:pt>
                <c:pt idx="7">
                  <c:v>5970</c:v>
                </c:pt>
                <c:pt idx="8">
                  <c:v>5730</c:v>
                </c:pt>
                <c:pt idx="9">
                  <c:v>6752.5</c:v>
                </c:pt>
                <c:pt idx="10">
                  <c:v>7714.9999999999991</c:v>
                </c:pt>
                <c:pt idx="11">
                  <c:v>7597.45</c:v>
                </c:pt>
                <c:pt idx="12">
                  <c:v>7895.26</c:v>
                </c:pt>
                <c:pt idx="13">
                  <c:v>7056.9000000000005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B-4A3F-BBCE-B1D10385E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3120"/>
        <c:axId val="1"/>
      </c:barChart>
      <c:catAx>
        <c:axId val="9667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JARE / YEARS</a:t>
                </a:r>
              </a:p>
            </c:rich>
          </c:tx>
          <c:layout>
            <c:manualLayout>
              <c:xMode val="edge"/>
              <c:yMode val="edge"/>
              <c:x val="0.48043896770612926"/>
              <c:y val="0.88646439141915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DUISEND TON / THOUSAND TONS</a:t>
                </a:r>
              </a:p>
            </c:rich>
          </c:tx>
          <c:layout>
            <c:manualLayout>
              <c:xMode val="edge"/>
              <c:yMode val="edge"/>
              <c:x val="1.1363557528877173E-2"/>
              <c:y val="0.26870796735514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3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0131638280898"/>
          <c:y val="0.94073207604368603"/>
          <c:w val="0.93262137662307643"/>
          <c:h val="0.97982452991248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PERSENTASIE AANPLANTINGS VAN WIT- EN GEELMIELIES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PERCENTAGE PLANTINGS OF WHITE AND YELLOW MAIZE</a:t>
            </a:r>
          </a:p>
        </c:rich>
      </c:tx>
      <c:layout>
        <c:manualLayout>
          <c:xMode val="edge"/>
          <c:yMode val="edge"/>
          <c:x val="0.28078584064657119"/>
          <c:y val="1.41323424997407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830240382947722E-2"/>
          <c:y val="9.360177474022123E-2"/>
          <c:w val="0.8795529964040838"/>
          <c:h val="0.63597465339594317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 as % van totale aanplantings / White maize as % of total plantings</c:v>
          </c:tx>
          <c:spPr>
            <a:solidFill>
              <a:srgbClr val="58595B"/>
            </a:solidFill>
          </c:spPr>
          <c:invertIfNegative val="0"/>
          <c:cat>
            <c:strRef>
              <c:f>'DATA-whiteyellow'!$D$14:$AK$14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'DATA-whiteyellow'!$D$197:$AK$197</c:f>
              <c:numCache>
                <c:formatCode>0.0</c:formatCode>
                <c:ptCount val="34"/>
                <c:pt idx="0">
                  <c:v>53.539133146242591</c:v>
                </c:pt>
                <c:pt idx="1">
                  <c:v>53.943217665615137</c:v>
                </c:pt>
                <c:pt idx="2">
                  <c:v>54.178044784270895</c:v>
                </c:pt>
                <c:pt idx="3">
                  <c:v>51.909513701807143</c:v>
                </c:pt>
                <c:pt idx="4">
                  <c:v>47.462393278221974</c:v>
                </c:pt>
                <c:pt idx="5">
                  <c:v>57.574841245842158</c:v>
                </c:pt>
                <c:pt idx="6">
                  <c:v>53.376971139541808</c:v>
                </c:pt>
                <c:pt idx="7">
                  <c:v>60.798376184032477</c:v>
                </c:pt>
                <c:pt idx="8">
                  <c:v>62.991014562605443</c:v>
                </c:pt>
                <c:pt idx="9">
                  <c:v>62.648712326210685</c:v>
                </c:pt>
                <c:pt idx="10">
                  <c:v>58.416622879272076</c:v>
                </c:pt>
                <c:pt idx="11">
                  <c:v>61.07568083583039</c:v>
                </c:pt>
                <c:pt idx="12">
                  <c:v>70.093722036452689</c:v>
                </c:pt>
                <c:pt idx="13">
                  <c:v>64.783877888369148</c:v>
                </c:pt>
                <c:pt idx="14">
                  <c:v>60.4982206405694</c:v>
                </c:pt>
                <c:pt idx="15">
                  <c:v>64.554430696162981</c:v>
                </c:pt>
                <c:pt idx="16">
                  <c:v>63.672701622384196</c:v>
                </c:pt>
                <c:pt idx="17">
                  <c:v>62.057877813504824</c:v>
                </c:pt>
                <c:pt idx="18">
                  <c:v>61.338825952626166</c:v>
                </c:pt>
                <c:pt idx="19">
                  <c:v>62.7078471411902</c:v>
                </c:pt>
                <c:pt idx="20">
                  <c:v>59.785861821860628</c:v>
                </c:pt>
                <c:pt idx="21">
                  <c:v>60.61796087729698</c:v>
                </c:pt>
                <c:pt idx="22">
                  <c:v>58.147562203365453</c:v>
                </c:pt>
                <c:pt idx="23">
                  <c:v>57.704039877985267</c:v>
                </c:pt>
                <c:pt idx="24">
                  <c:v>54.584691935088678</c:v>
                </c:pt>
                <c:pt idx="25">
                  <c:v>52.125337100295368</c:v>
                </c:pt>
                <c:pt idx="26">
                  <c:v>62.508559689568585</c:v>
                </c:pt>
                <c:pt idx="27">
                  <c:v>54.686590335726763</c:v>
                </c:pt>
                <c:pt idx="28">
                  <c:v>56.439904368615515</c:v>
                </c:pt>
                <c:pt idx="29">
                  <c:v>61.908227363260295</c:v>
                </c:pt>
                <c:pt idx="30">
                  <c:v>61.403063076141393</c:v>
                </c:pt>
                <c:pt idx="31">
                  <c:v>60.045749142203583</c:v>
                </c:pt>
                <c:pt idx="32">
                  <c:v>58.826031475967675</c:v>
                </c:pt>
                <c:pt idx="33">
                  <c:v>58.975817923186348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3-4DDB-B6D2-6C921481DCB2}"/>
            </c:ext>
          </c:extLst>
        </c:ser>
        <c:ser>
          <c:idx val="1"/>
          <c:order val="1"/>
          <c:tx>
            <c:v>Geelmielies as % van totale aanplantings / Yellow maize as % of total plantings</c:v>
          </c:tx>
          <c:spPr>
            <a:solidFill>
              <a:srgbClr val="AE9344"/>
            </a:solidFill>
          </c:spPr>
          <c:invertIfNegative val="0"/>
          <c:cat>
            <c:strRef>
              <c:f>'DATA-whiteyellow'!$D$14:$AK$14</c:f>
              <c:strCache>
                <c:ptCount val="34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  <c:pt idx="33">
                  <c:v>2023/24*</c:v>
                </c:pt>
              </c:strCache>
            </c:strRef>
          </c:cat>
          <c:val>
            <c:numRef>
              <c:f>'DATA-whiteyellow'!$D$200:$AK$200</c:f>
              <c:numCache>
                <c:formatCode>0.0</c:formatCode>
                <c:ptCount val="34"/>
                <c:pt idx="0">
                  <c:v>46.460866853757402</c:v>
                </c:pt>
                <c:pt idx="1">
                  <c:v>46.056782334384863</c:v>
                </c:pt>
                <c:pt idx="2">
                  <c:v>45.821955215729112</c:v>
                </c:pt>
                <c:pt idx="3">
                  <c:v>48.09048629819285</c:v>
                </c:pt>
                <c:pt idx="4">
                  <c:v>52.537606721778019</c:v>
                </c:pt>
                <c:pt idx="5">
                  <c:v>42.425158754157849</c:v>
                </c:pt>
                <c:pt idx="6">
                  <c:v>46.623028860458199</c:v>
                </c:pt>
                <c:pt idx="7">
                  <c:v>39.201623815967523</c:v>
                </c:pt>
                <c:pt idx="8">
                  <c:v>37.008985437394571</c:v>
                </c:pt>
                <c:pt idx="9">
                  <c:v>37.351287673789308</c:v>
                </c:pt>
                <c:pt idx="10">
                  <c:v>41.583377120727924</c:v>
                </c:pt>
                <c:pt idx="11">
                  <c:v>38.924319164169603</c:v>
                </c:pt>
                <c:pt idx="12">
                  <c:v>29.906277963547311</c:v>
                </c:pt>
                <c:pt idx="13">
                  <c:v>35.216122111630845</c:v>
                </c:pt>
                <c:pt idx="14">
                  <c:v>39.501779359430607</c:v>
                </c:pt>
                <c:pt idx="15">
                  <c:v>35.445569303837019</c:v>
                </c:pt>
                <c:pt idx="16">
                  <c:v>36.327298377615797</c:v>
                </c:pt>
                <c:pt idx="17">
                  <c:v>37.942122186495176</c:v>
                </c:pt>
                <c:pt idx="18">
                  <c:v>38.661174047373841</c:v>
                </c:pt>
                <c:pt idx="19">
                  <c:v>37.2921528588098</c:v>
                </c:pt>
                <c:pt idx="20">
                  <c:v>40.214138178139358</c:v>
                </c:pt>
                <c:pt idx="21">
                  <c:v>39.382039122703027</c:v>
                </c:pt>
                <c:pt idx="22">
                  <c:v>41.852437796634554</c:v>
                </c:pt>
                <c:pt idx="23">
                  <c:v>42.295960122014733</c:v>
                </c:pt>
                <c:pt idx="24">
                  <c:v>45.415308064911315</c:v>
                </c:pt>
                <c:pt idx="25">
                  <c:v>47.874662899704632</c:v>
                </c:pt>
                <c:pt idx="26">
                  <c:v>37.491440310431415</c:v>
                </c:pt>
                <c:pt idx="27">
                  <c:v>45.313409664273237</c:v>
                </c:pt>
                <c:pt idx="28">
                  <c:v>43.560095631384478</c:v>
                </c:pt>
                <c:pt idx="29">
                  <c:v>38.091772636739698</c:v>
                </c:pt>
                <c:pt idx="30">
                  <c:v>38.596936923858607</c:v>
                </c:pt>
                <c:pt idx="31">
                  <c:v>39.954250857796417</c:v>
                </c:pt>
                <c:pt idx="32">
                  <c:v>41.173968524032325</c:v>
                </c:pt>
                <c:pt idx="33">
                  <c:v>41.024182076813652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3-4DDB-B6D2-6C921481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7920"/>
        <c:axId val="1"/>
      </c:barChart>
      <c:catAx>
        <c:axId val="966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Produksiejare / Production years</a:t>
                </a:r>
              </a:p>
            </c:rich>
          </c:tx>
          <c:layout>
            <c:manualLayout>
              <c:xMode val="edge"/>
              <c:yMode val="edge"/>
              <c:x val="0.41127828459768523"/>
              <c:y val="0.835947235318989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77920"/>
        <c:crosses val="autoZero"/>
        <c:crossBetween val="between"/>
      </c:valAx>
      <c:spPr>
        <a:blipFill>
          <a:blip xmlns:r="http://schemas.openxmlformats.org/officeDocument/2006/relationships" r:embed="rId1">
            <a:alphaModFix amt="20000"/>
          </a:blip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16680353694774941"/>
          <c:y val="0.89911766348355382"/>
          <c:w val="0.88167643692115583"/>
          <c:h val="0.9697350996019114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GRAFIEK 1: TOTALE OPPERVLAKTE ONDER MIELIES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GRAPH 1: TOTAL AREA PLANTED TO MAIZE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1620421753608"/>
          <c:y val="0.10508474576271186"/>
          <c:w val="0.83795782463928969"/>
          <c:h val="0.66949152542372881"/>
        </c:manualLayout>
      </c:layout>
      <c:barChart>
        <c:barDir val="col"/>
        <c:grouping val="clustered"/>
        <c:varyColors val="0"/>
        <c:ser>
          <c:idx val="0"/>
          <c:order val="0"/>
          <c:tx>
            <c:v>Witmielies / White maize</c:v>
          </c:tx>
          <c:invertIfNegative val="0"/>
          <c:cat>
            <c:strRef>
              <c:f>'DATA-whiteyellow'!$D$14:$AJ$14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'DATA-whiteyellow'!$D$27:$AJ$27</c:f>
              <c:numCache>
                <c:formatCode>0.0</c:formatCode>
                <c:ptCount val="33"/>
                <c:pt idx="0">
                  <c:v>1717</c:v>
                </c:pt>
                <c:pt idx="1">
                  <c:v>1881</c:v>
                </c:pt>
                <c:pt idx="2">
                  <c:v>1984</c:v>
                </c:pt>
                <c:pt idx="3">
                  <c:v>2027.8409999999999</c:v>
                </c:pt>
                <c:pt idx="4">
                  <c:v>1400.9</c:v>
                </c:pt>
                <c:pt idx="5">
                  <c:v>1904</c:v>
                </c:pt>
                <c:pt idx="6">
                  <c:v>1794</c:v>
                </c:pt>
                <c:pt idx="7">
                  <c:v>1797.2</c:v>
                </c:pt>
                <c:pt idx="8">
                  <c:v>1829.7</c:v>
                </c:pt>
                <c:pt idx="9">
                  <c:v>2148.5</c:v>
                </c:pt>
                <c:pt idx="10">
                  <c:v>1562.0050000000001</c:v>
                </c:pt>
                <c:pt idx="11">
                  <c:v>1842.58</c:v>
                </c:pt>
                <c:pt idx="12">
                  <c:v>2232.4499999999998</c:v>
                </c:pt>
                <c:pt idx="13">
                  <c:v>1842</c:v>
                </c:pt>
                <c:pt idx="14">
                  <c:v>1700</c:v>
                </c:pt>
                <c:pt idx="15">
                  <c:v>1033</c:v>
                </c:pt>
                <c:pt idx="16">
                  <c:v>1624.8</c:v>
                </c:pt>
                <c:pt idx="17">
                  <c:v>1737</c:v>
                </c:pt>
                <c:pt idx="18">
                  <c:v>1489</c:v>
                </c:pt>
                <c:pt idx="19">
                  <c:v>1719.7</c:v>
                </c:pt>
                <c:pt idx="20">
                  <c:v>1418.3</c:v>
                </c:pt>
                <c:pt idx="21">
                  <c:v>1636.2</c:v>
                </c:pt>
                <c:pt idx="22">
                  <c:v>1617.2</c:v>
                </c:pt>
                <c:pt idx="23">
                  <c:v>1551.2</c:v>
                </c:pt>
                <c:pt idx="24">
                  <c:v>1448.0500000000002</c:v>
                </c:pt>
                <c:pt idx="25">
                  <c:v>1014.75</c:v>
                </c:pt>
                <c:pt idx="26">
                  <c:v>1643.1</c:v>
                </c:pt>
                <c:pt idx="27">
                  <c:v>1268.0999999999999</c:v>
                </c:pt>
                <c:pt idx="28">
                  <c:v>1298.3999999999999</c:v>
                </c:pt>
                <c:pt idx="29">
                  <c:v>1616.3</c:v>
                </c:pt>
                <c:pt idx="30">
                  <c:v>1691.9</c:v>
                </c:pt>
                <c:pt idx="31">
                  <c:v>1575</c:v>
                </c:pt>
                <c:pt idx="32">
                  <c:v>1521.3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3-444F-A842-47AE65BFECE7}"/>
            </c:ext>
          </c:extLst>
        </c:ser>
        <c:ser>
          <c:idx val="1"/>
          <c:order val="1"/>
          <c:tx>
            <c:v>Geelmielies / Yellow maize</c:v>
          </c:tx>
          <c:spPr>
            <a:solidFill>
              <a:srgbClr val="FFFF00"/>
            </a:solidFill>
          </c:spPr>
          <c:invertIfNegative val="0"/>
          <c:cat>
            <c:strRef>
              <c:f>'DATA-whiteyellow'!$D$14:$AJ$14</c:f>
              <c:strCache>
                <c:ptCount val="33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1999/2000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  <c:pt idx="27">
                  <c:v>2017/18</c:v>
                </c:pt>
                <c:pt idx="28">
                  <c:v>2018/19</c:v>
                </c:pt>
                <c:pt idx="29">
                  <c:v>2019/20</c:v>
                </c:pt>
                <c:pt idx="30">
                  <c:v>2020/21</c:v>
                </c:pt>
                <c:pt idx="31">
                  <c:v>2021/22</c:v>
                </c:pt>
                <c:pt idx="32">
                  <c:v>2022/23</c:v>
                </c:pt>
              </c:strCache>
            </c:strRef>
          </c:cat>
          <c:val>
            <c:numRef>
              <c:f>'DATA-whiteyellow'!$D$44:$AJ$44</c:f>
              <c:numCache>
                <c:formatCode>0.0</c:formatCode>
                <c:ptCount val="33"/>
                <c:pt idx="0">
                  <c:v>1490</c:v>
                </c:pt>
                <c:pt idx="1">
                  <c:v>1606</c:v>
                </c:pt>
                <c:pt idx="2">
                  <c:v>1678</c:v>
                </c:pt>
                <c:pt idx="3">
                  <c:v>1878.6510000000001</c:v>
                </c:pt>
                <c:pt idx="4">
                  <c:v>1550.7</c:v>
                </c:pt>
                <c:pt idx="5">
                  <c:v>1403</c:v>
                </c:pt>
                <c:pt idx="6">
                  <c:v>1567</c:v>
                </c:pt>
                <c:pt idx="7">
                  <c:v>1158.8</c:v>
                </c:pt>
                <c:pt idx="8">
                  <c:v>1075</c:v>
                </c:pt>
                <c:pt idx="9">
                  <c:v>1280.94</c:v>
                </c:pt>
                <c:pt idx="10">
                  <c:v>1111.9000000000001</c:v>
                </c:pt>
                <c:pt idx="11">
                  <c:v>1174.3</c:v>
                </c:pt>
                <c:pt idx="12">
                  <c:v>952.5</c:v>
                </c:pt>
                <c:pt idx="13">
                  <c:v>1001.3</c:v>
                </c:pt>
                <c:pt idx="14">
                  <c:v>1110</c:v>
                </c:pt>
                <c:pt idx="15">
                  <c:v>567.20000000000005</c:v>
                </c:pt>
                <c:pt idx="16">
                  <c:v>927</c:v>
                </c:pt>
                <c:pt idx="17">
                  <c:v>1062</c:v>
                </c:pt>
                <c:pt idx="18">
                  <c:v>938.5</c:v>
                </c:pt>
                <c:pt idx="19">
                  <c:v>1022.7</c:v>
                </c:pt>
                <c:pt idx="20">
                  <c:v>954</c:v>
                </c:pt>
                <c:pt idx="21">
                  <c:v>1063</c:v>
                </c:pt>
                <c:pt idx="22">
                  <c:v>1164</c:v>
                </c:pt>
                <c:pt idx="23">
                  <c:v>1137</c:v>
                </c:pt>
                <c:pt idx="24">
                  <c:v>1204.8</c:v>
                </c:pt>
                <c:pt idx="25">
                  <c:v>932</c:v>
                </c:pt>
                <c:pt idx="26">
                  <c:v>985.5</c:v>
                </c:pt>
                <c:pt idx="27">
                  <c:v>1050.75</c:v>
                </c:pt>
                <c:pt idx="28">
                  <c:v>1002.0999999999999</c:v>
                </c:pt>
                <c:pt idx="29">
                  <c:v>994.5</c:v>
                </c:pt>
                <c:pt idx="30">
                  <c:v>1063.5</c:v>
                </c:pt>
                <c:pt idx="31">
                  <c:v>1048</c:v>
                </c:pt>
                <c:pt idx="32">
                  <c:v>1064.8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3-444F-A842-47AE65BF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85120"/>
        <c:axId val="1"/>
      </c:barChart>
      <c:catAx>
        <c:axId val="9668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Produksiejare  / Production years</a:t>
                </a:r>
              </a:p>
            </c:rich>
          </c:tx>
          <c:layout>
            <c:manualLayout>
              <c:xMode val="edge"/>
              <c:yMode val="edge"/>
              <c:x val="0.22861629493449886"/>
              <c:y val="0.886421862361544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Duisend ha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thousand ha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8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6105166094326315"/>
          <c:y val="0.953342329850278"/>
          <c:w val="0.8455214367477194"/>
          <c:h val="0.98612968190296957"/>
        </c:manualLayout>
      </c:layout>
      <c:overlay val="0"/>
      <c:txPr>
        <a:bodyPr/>
        <a:lstStyle/>
        <a:p>
          <a:pPr>
            <a:defRPr sz="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1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2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3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4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5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6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7.bin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80BC04-0B02-4728-9BE4-DE39452A5ECB}">
  <sheetPr/>
  <sheetViews>
    <sheetView zoomScale="7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D5EA61-1533-4C2B-9772-5996A485FB24}">
  <sheetPr/>
  <sheetViews>
    <sheetView zoomScale="6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0AFE41-DCE9-4C45-8886-3A7E3E907900}">
  <sheetPr/>
  <sheetViews>
    <sheetView zoomScale="55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414A7A-80C9-4C26-AD77-D1E4EB603E17}">
  <sheetPr/>
  <sheetViews>
    <sheetView zoomScale="55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C15E6C-B240-4D63-944F-CCE731A78D65}">
  <sheetPr/>
  <sheetViews>
    <sheetView zoomScale="6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A7E3E5-B7F1-46BF-A493-C058E6AC8D72}">
  <sheetPr/>
  <sheetViews>
    <sheetView zoomScale="6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69BD72-2C36-41E1-BF88-13A3AE6E2CB1}">
  <sheetPr/>
  <sheetViews>
    <sheetView zoomScale="65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2685C7-B3C7-41F5-9779-B8D2CEC3BA6E}">
  <sheetPr/>
  <sheetViews>
    <sheetView zoomScale="65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9257F3-05BD-4592-93AD-20A4F146B704}">
  <sheetPr/>
  <sheetViews>
    <sheetView zoomScale="75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8DE072-3BA2-478B-BD59-73A249115FB7}">
  <sheetPr/>
  <sheetViews>
    <sheetView zoomScale="70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54D391-B9F6-4D76-B319-94633376CC9C}">
  <sheetPr/>
  <sheetViews>
    <sheetView zoomScale="5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2BEC37-3ACB-4056-B03A-7D8C1B52B3D4}">
  <sheetPr/>
  <sheetViews>
    <sheetView zoomScale="85"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9DF67B-ED56-4EE1-878B-180B3D5E0262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D830B3-4197-4088-B609-9701F631FC70}">
  <sheetPr/>
  <sheetViews>
    <sheetView zoomScale="70" workbookViewId="0"/>
  </sheetViews>
  <pageMargins left="0.75" right="0.75" top="1" bottom="1" header="0.5" footer="0.5"/>
  <headerFooter alignWithMargins="0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AC84C06-9A5E-4138-9174-BC36F9BA0F6B}">
  <sheetPr/>
  <sheetViews>
    <sheetView zoomScale="70" workbookViewId="0"/>
  </sheetViews>
  <pageMargins left="0.75" right="0.75" top="1" bottom="1" header="0.5" footer="0.5"/>
  <headerFooter alignWithMargins="0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87F75E-6580-4EA1-8FE8-8D7AF7A6B4C0}">
  <sheetPr/>
  <sheetViews>
    <sheetView zoomScale="70" workbookViewId="0"/>
  </sheetViews>
  <pageMargins left="0.75" right="0.75" top="1" bottom="1" header="0.5" footer="0.5"/>
  <headerFooter alignWithMargins="0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A2D8AF1-9E20-4F4F-A37A-0F0FBF8429F3}">
  <sheetPr/>
  <sheetViews>
    <sheetView zoomScale="55" workbookViewId="0"/>
  </sheetViews>
  <pageMargins left="0.75" right="0.75" top="1" bottom="1" header="0.5" footer="0.5"/>
  <headerFooter alignWithMargins="0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554777-EA3C-4974-9EE5-90FFEF668864}">
  <sheetPr/>
  <sheetViews>
    <sheetView zoomScale="70" workbookViewId="0"/>
  </sheetViews>
  <pageMargins left="0.75" right="0.75" top="1" bottom="1" header="0.5" footer="0.5"/>
  <headerFooter alignWithMargins="0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AEC595-6399-4F45-8CF5-248A5BC7E882}">
  <sheetPr/>
  <sheetViews>
    <sheetView zoomScale="70"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90BE68-0AA9-4C54-8FBA-F5EEDECC185F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AFA011D-234F-4BA4-B25D-B4AF1B748AE1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F304DA-71FC-4B5E-8D60-A7A165392A1D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D3CEFD-55FD-463B-817E-B1CDBE452844}">
  <sheetPr/>
  <sheetViews>
    <sheetView zoomScale="68"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0A9F8A-AECF-441E-8E85-86216AE26C77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2D09DD-9D20-4080-8EB7-0ABDCD435E63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CECF73A-CAF1-49A4-8F9B-E29FF692EE41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217FE4-919B-4CEF-9121-AD3AA2963BAB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241683-E30F-4930-A093-CE3AB3411DFD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691FC3-9AAB-435F-9820-37CAF0A60182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BC3FC8-86AB-44ED-A443-F933EE5DC3EC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8D8BF0-389B-46F9-9C1B-7F316990E458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B40A27-C278-4CDC-9EE0-3D4AB19EF774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D08F4D-A155-4850-9937-C0F227403340}">
  <sheetPr/>
  <sheetViews>
    <sheetView zoomScale="71" workbookViewId="0"/>
  </sheetViews>
  <pageMargins left="0.75" right="0.75" top="1" bottom="1" header="0.5" footer="0.5"/>
  <pageSetup paperSize="9" orientation="landscape" horizontalDpi="4294967294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EA006E-1CD4-4988-AC52-BAFECCFC5F0D}">
  <sheetPr/>
  <sheetViews>
    <sheetView zoomScale="68" workbookViewId="0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6269ED-BE00-410C-9EA1-B6D1E460D18F}">
  <sheetPr/>
  <sheetViews>
    <sheetView zoomScale="71" workbookViewId="0"/>
  </sheetViews>
  <pageMargins left="0.75" right="0.75" top="1" bottom="1" header="0.5" footer="0.5"/>
  <pageSetup paperSize="9" orientation="landscape" horizontalDpi="4294967294" verticalDpi="300" r:id="rId1"/>
  <headerFooter alignWithMargins="0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BFFA8C-C87D-4F74-9C8E-943EAEE5FFD6}">
  <sheetPr/>
  <sheetViews>
    <sheetView zoomScale="6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B70720-2DA4-4038-81B5-AFC674578499}">
  <sheetPr/>
  <sheetViews>
    <sheetView zoomScale="6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C4F3A9-DC0C-4572-BFDB-2C3B8925E903}">
  <sheetPr/>
  <sheetViews>
    <sheetView zoomScale="6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36B213-CAD4-49FA-AC3E-0C9919902404}">
  <sheetPr/>
  <sheetViews>
    <sheetView zoomScale="6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5C1DB2-F7AA-4598-BFAF-5224364027FC}">
  <sheetPr/>
  <sheetViews>
    <sheetView zoomScale="6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1E6654-8E3C-4B93-ABB2-8D35CC93C006}">
  <sheetPr/>
  <sheetViews>
    <sheetView zoomScale="6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88C369-033E-44C6-93A2-01BCE016DEED}">
  <sheetPr/>
  <sheetViews>
    <sheetView zoomScale="70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B2B3C8-EB99-4684-8881-C54C5CAB9388}">
  <sheetPr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42CE6B-0B2C-40D7-9E1C-C52201D9E793}">
  <sheetPr/>
  <sheetViews>
    <sheetView zoomScale="68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C41104-2535-4532-8913-B2390BCD11FD}">
  <sheetPr/>
  <sheetViews>
    <sheetView zoomScale="7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869A9E-12FA-4AD2-8BBB-B1B62912ED85}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5B4F92-92DE-4516-8B2E-521D5F0B336D}">
  <sheetPr/>
  <sheetViews>
    <sheetView zoomScale="8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55F24A-74FB-4534-A987-4521D7729076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21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DF7521-7EBC-C583-2C91-6A1C17BDF3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19400" cy="2042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C0941-EBBA-DEE1-3E84-C371A7548E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19400" cy="2042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6DBA93-45D6-DB44-8359-A2D5D8461E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19400" cy="2042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851678-8E3E-265A-70B6-C808A858C4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19400" cy="2042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F29A0D-C260-C5B4-624C-7185B3A30F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19400" cy="2042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46A240-D6B7-3752-BD0C-80D7D9BF1F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0.35124</cdr:x>
      <cdr:y>0.46187</cdr:y>
    </cdr:from>
    <cdr:to>
      <cdr:x>0.94788</cdr:x>
      <cdr:y>0.70513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BB20D0DA-7D56-1AEB-7CF4-6C6E6ED6BD37}"/>
            </a:ext>
          </a:extLst>
        </cdr:cNvPr>
        <cdr:cNvCxnSpPr/>
      </cdr:nvCxnSpPr>
      <cdr:spPr>
        <a:xfrm xmlns:a="http://schemas.openxmlformats.org/drawingml/2006/main" flipV="1">
          <a:off x="1508125" y="1174750"/>
          <a:ext cx="6016625" cy="2365375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28E5C9-CFB3-786D-A356-5E6B90BE4F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4F9C1E-B8FF-B767-2FA1-FBD373C349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19400" cy="1965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AEDF50-CFDE-A08D-DA5A-87AFC200DB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B0D9B-5C78-2976-1E8F-0683F441B4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21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B35C51-B95A-F609-3634-D54C8A13D0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19400" cy="1965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117C0-6724-2609-662C-6F60F31C48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0.0314</cdr:x>
      <cdr:y>0.02293</cdr:y>
    </cdr:from>
    <cdr:to>
      <cdr:x>0.14387</cdr:x>
      <cdr:y>0.62134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4" y="3887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2000" b="1"/>
            <a:t>'000 ton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7353300" cy="4480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87E648-1451-311D-1282-887FCA02B4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21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115C42-C16F-3737-DB68-28269CDC9C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E6F5DB-2449-C498-D4B1-51ACB71751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7893A1-2AEF-0B2A-F0CC-CD555C5486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347B4F-656D-8A83-64B7-CB128C4916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211A34-8150-55A5-AE78-D83098AF31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19400" cy="1965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1F5ACD-D3FB-D25C-5B76-D0524BCEFB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BA7977-7301-57AE-22A9-0C6254426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A4499-01A7-56D5-1C85-C1393445C0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E4771-2062-100F-F631-A4DBF067A2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E710B-71BF-FAAB-3FE7-21C1903279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6A8D42-E0AC-A335-B192-11F6BBD462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2D1484-133C-3C39-814D-7F334DF248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0B561-2AB7-9592-6805-9BBD7774EA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CA0776-3622-8315-572E-37234813F8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F0136-110B-EA01-CED3-FEF5E0A02A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65D15-1E3A-20DF-3BB3-64ADCC0153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A07991-3E0E-DFDC-ADF4-EDA4F9F714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6E5645-3319-2E75-770C-DAAD424918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924366-3A06-C2E9-81CA-4CFB8A7219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D4FA84-4D0A-0F11-0D84-57469ECDE9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7353300" cy="4480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8CD805-0546-CA63-1AB8-7E4BC077A1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7353300" cy="4480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761C4D-1AC3-53DC-B3D3-2335DA1CF2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7345680" cy="4472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C1B293-F3AC-A06B-B84A-94F8DA4224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7345680" cy="4472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00090-7D7C-D833-1F21-1A7C9848D9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7345680" cy="4472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4DDB4B-5DC8-8930-6C63-C9C3BF7AC8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7345680" cy="4472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1086D3-8D26-6CBB-3446-CE00FCFD25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7345680" cy="4472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B77350-E0F5-33EB-6DC6-811AD6DF0B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21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2F3836-BE3D-449C-CBA0-D40D008D4B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0.32909</cdr:x>
      <cdr:y>0.3079</cdr:y>
    </cdr:from>
    <cdr:to>
      <cdr:x>0.64292</cdr:x>
      <cdr:y>0.64904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579EBBC7-337E-B6D8-1E43-E5F6887B9A95}"/>
            </a:ext>
          </a:extLst>
        </cdr:cNvPr>
        <cdr:cNvCxnSpPr/>
      </cdr:nvCxnSpPr>
      <cdr:spPr>
        <a:xfrm xmlns:a="http://schemas.openxmlformats.org/drawingml/2006/main" flipV="1">
          <a:off x="1473200" y="863600"/>
          <a:ext cx="3263900" cy="28194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0.66862</cdr:x>
      <cdr:y>0.27394</cdr:y>
    </cdr:from>
    <cdr:to>
      <cdr:x>0.9479</cdr:x>
      <cdr:y>0.27668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114733B4-FD68-D089-E7A6-1A102F133D04}"/>
            </a:ext>
          </a:extLst>
        </cdr:cNvPr>
        <cdr:cNvCxnSpPr/>
      </cdr:nvCxnSpPr>
      <cdr:spPr>
        <a:xfrm xmlns:a="http://schemas.openxmlformats.org/drawingml/2006/main" flipV="1">
          <a:off x="5005120" y="622300"/>
          <a:ext cx="3033980" cy="10886"/>
        </a:xfrm>
        <a:prstGeom xmlns:a="http://schemas.openxmlformats.org/drawingml/2006/main" prst="straightConnector1">
          <a:avLst/>
        </a:prstGeom>
        <a:ln xmlns:a="http://schemas.openxmlformats.org/drawingml/2006/main" w="3175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589CA9-ED19-F971-E1B3-0976DCAF95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21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3274B1-3981-AE94-E155-56815129F3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0.21985</cdr:x>
      <cdr:y>0.35667</cdr:y>
    </cdr:from>
    <cdr:to>
      <cdr:x>0.78584</cdr:x>
      <cdr:y>0.66082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012F30B-C390-E6B0-BF49-027396AE6EE2}"/>
            </a:ext>
          </a:extLst>
        </cdr:cNvPr>
        <cdr:cNvCxnSpPr/>
      </cdr:nvCxnSpPr>
      <cdr:spPr>
        <a:xfrm xmlns:a="http://schemas.openxmlformats.org/drawingml/2006/main" flipV="1">
          <a:off x="1399309" y="1240971"/>
          <a:ext cx="5219205" cy="2416630"/>
        </a:xfrm>
        <a:prstGeom xmlns:a="http://schemas.openxmlformats.org/drawingml/2006/main" prst="straightConnector1">
          <a:avLst/>
        </a:prstGeom>
        <a:ln xmlns:a="http://schemas.openxmlformats.org/drawingml/2006/main" w="3175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0.80069</cdr:x>
      <cdr:y>0.33462</cdr:y>
    </cdr:from>
    <cdr:to>
      <cdr:x>0.95359</cdr:x>
      <cdr:y>0.3361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92F566F8-9CA4-03DB-EE3D-ADD073D66811}"/>
            </a:ext>
          </a:extLst>
        </cdr:cNvPr>
        <cdr:cNvCxnSpPr/>
      </cdr:nvCxnSpPr>
      <cdr:spPr>
        <a:xfrm xmlns:a="http://schemas.openxmlformats.org/drawingml/2006/main" flipV="1">
          <a:off x="6760029" y="1055915"/>
          <a:ext cx="1382485" cy="10885"/>
        </a:xfrm>
        <a:prstGeom xmlns:a="http://schemas.openxmlformats.org/drawingml/2006/main" prst="straightConnector1">
          <a:avLst/>
        </a:prstGeom>
        <a:ln xmlns:a="http://schemas.openxmlformats.org/drawingml/2006/main" w="3175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FB2050-7211-9AA8-E7B9-F95D6F4A0B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21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485BC3-A70F-A206-0DC0-E34D10DB5A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C1B9C3-0336-CE08-5834-68EE8E8B95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6918960" cy="5013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CF33FC-08F2-D808-F874-268233B3DD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918960" cy="4846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A23CF7-CDC2-52FD-170E-97636D4D5F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5A14-FD8C-438A-9D4C-91E207263F18}">
  <sheetPr>
    <pageSetUpPr fitToPage="1"/>
  </sheetPr>
  <dimension ref="A1:HI566"/>
  <sheetViews>
    <sheetView showGridLines="0" tabSelected="1" zoomScale="80" zoomScaleNormal="80" workbookViewId="0">
      <pane xSplit="1" ySplit="10" topLeftCell="AF11" activePane="bottomRight" state="frozen"/>
      <selection pane="topRight" activeCell="B1" sqref="B1"/>
      <selection pane="bottomLeft" activeCell="A10" sqref="A10"/>
      <selection pane="bottomRight" activeCell="AR92" sqref="AR92"/>
    </sheetView>
  </sheetViews>
  <sheetFormatPr defaultColWidth="9.6640625" defaultRowHeight="13.2" x14ac:dyDescent="0.25"/>
  <cols>
    <col min="1" max="1" width="62" customWidth="1"/>
    <col min="2" max="13" width="10.77734375" customWidth="1"/>
    <col min="14" max="14" width="10.77734375" style="35" customWidth="1"/>
    <col min="15" max="25" width="10.77734375" customWidth="1"/>
    <col min="26" max="26" width="10.77734375" style="161" customWidth="1"/>
    <col min="27" max="36" width="10.77734375" customWidth="1"/>
    <col min="37" max="37" width="19.44140625" bestFit="1" customWidth="1"/>
    <col min="39" max="39" width="11.21875" bestFit="1" customWidth="1"/>
    <col min="44" max="44" width="19.44140625" bestFit="1" customWidth="1"/>
  </cols>
  <sheetData>
    <row r="1" spans="1:41" ht="40.950000000000003" customHeight="1" x14ac:dyDescent="0.3">
      <c r="A1" s="134" t="s">
        <v>68</v>
      </c>
      <c r="B1" s="1"/>
      <c r="C1" s="1"/>
      <c r="D1" s="1"/>
      <c r="E1" s="1"/>
      <c r="F1" s="1"/>
    </row>
    <row r="3" spans="1:41" x14ac:dyDescent="0.25">
      <c r="A3" s="1" t="s">
        <v>28</v>
      </c>
      <c r="B3" s="1"/>
      <c r="C3" s="1"/>
      <c r="D3" s="1"/>
      <c r="E3" s="1"/>
      <c r="F3" s="1"/>
    </row>
    <row r="4" spans="1:41" x14ac:dyDescent="0.25">
      <c r="A4" s="124" t="s">
        <v>185</v>
      </c>
      <c r="B4" s="1"/>
      <c r="C4" s="1"/>
      <c r="D4" s="1"/>
      <c r="E4" s="1"/>
      <c r="F4" s="1"/>
    </row>
    <row r="6" spans="1:41" x14ac:dyDescent="0.25">
      <c r="A6" s="3" t="s">
        <v>0</v>
      </c>
      <c r="B6" s="3"/>
      <c r="C6" s="3"/>
      <c r="D6" s="3"/>
      <c r="E6" s="3"/>
      <c r="F6" s="3"/>
    </row>
    <row r="7" spans="1:41" x14ac:dyDescent="0.25">
      <c r="A7" s="79" t="s">
        <v>69</v>
      </c>
    </row>
    <row r="8" spans="1:41" hidden="1" x14ac:dyDescent="0.25">
      <c r="A8" s="78"/>
    </row>
    <row r="9" spans="1:41" hidden="1" x14ac:dyDescent="0.25"/>
    <row r="10" spans="1:41" hidden="1" x14ac:dyDescent="0.25"/>
    <row r="12" spans="1:41" x14ac:dyDescent="0.25">
      <c r="A12" s="2" t="s">
        <v>65</v>
      </c>
      <c r="B12" s="2"/>
      <c r="C12" s="2"/>
      <c r="D12" s="2"/>
      <c r="E12" s="2"/>
      <c r="F12" s="2"/>
    </row>
    <row r="13" spans="1:41" x14ac:dyDescent="0.25">
      <c r="A13" s="79" t="s">
        <v>70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92" t="s">
        <v>186</v>
      </c>
    </row>
    <row r="14" spans="1:41" x14ac:dyDescent="0.25">
      <c r="A14" s="8"/>
      <c r="B14" s="68" t="s">
        <v>44</v>
      </c>
      <c r="C14" s="68" t="s">
        <v>45</v>
      </c>
      <c r="D14" s="51" t="s">
        <v>37</v>
      </c>
      <c r="E14" s="51" t="s">
        <v>38</v>
      </c>
      <c r="F14" s="51" t="s">
        <v>39</v>
      </c>
      <c r="G14" s="29" t="s">
        <v>1</v>
      </c>
      <c r="H14" s="30" t="s">
        <v>2</v>
      </c>
      <c r="I14" s="30" t="s">
        <v>3</v>
      </c>
      <c r="J14" s="30" t="s">
        <v>4</v>
      </c>
      <c r="K14" s="30" t="s">
        <v>5</v>
      </c>
      <c r="L14" s="31" t="s">
        <v>24</v>
      </c>
      <c r="M14" s="31" t="s">
        <v>25</v>
      </c>
      <c r="N14" s="31" t="s">
        <v>26</v>
      </c>
      <c r="O14" s="31" t="s">
        <v>27</v>
      </c>
      <c r="P14" s="31" t="s">
        <v>29</v>
      </c>
      <c r="Q14" s="31" t="s">
        <v>30</v>
      </c>
      <c r="R14" s="31" t="s">
        <v>31</v>
      </c>
      <c r="S14" s="31" t="s">
        <v>35</v>
      </c>
      <c r="T14" s="31" t="s">
        <v>42</v>
      </c>
      <c r="U14" s="31" t="s">
        <v>43</v>
      </c>
      <c r="V14" s="31" t="s">
        <v>79</v>
      </c>
      <c r="W14" s="31" t="s">
        <v>104</v>
      </c>
      <c r="X14" s="95" t="s">
        <v>110</v>
      </c>
      <c r="Y14" s="31" t="s">
        <v>109</v>
      </c>
      <c r="Z14" s="162" t="s">
        <v>112</v>
      </c>
      <c r="AA14" s="31" t="s">
        <v>113</v>
      </c>
      <c r="AB14" s="95" t="s">
        <v>136</v>
      </c>
      <c r="AC14" s="95" t="s">
        <v>157</v>
      </c>
      <c r="AD14" s="95" t="s">
        <v>162</v>
      </c>
      <c r="AE14" s="95" t="s">
        <v>164</v>
      </c>
      <c r="AF14" s="95" t="s">
        <v>168</v>
      </c>
      <c r="AG14" s="95" t="s">
        <v>175</v>
      </c>
      <c r="AH14" s="95" t="s">
        <v>169</v>
      </c>
      <c r="AI14" s="95" t="s">
        <v>176</v>
      </c>
      <c r="AJ14" s="95" t="s">
        <v>177</v>
      </c>
      <c r="AK14" s="197" t="s">
        <v>180</v>
      </c>
      <c r="AL14" s="197" t="s">
        <v>182</v>
      </c>
      <c r="AM14" s="197" t="s">
        <v>183</v>
      </c>
      <c r="AN14" s="197" t="s">
        <v>184</v>
      </c>
      <c r="AO14" s="225"/>
    </row>
    <row r="15" spans="1:41" x14ac:dyDescent="0.25">
      <c r="A15" s="9" t="s">
        <v>6</v>
      </c>
      <c r="B15" s="69" t="s">
        <v>7</v>
      </c>
      <c r="C15" s="69" t="s">
        <v>7</v>
      </c>
      <c r="D15" s="32" t="s">
        <v>7</v>
      </c>
      <c r="E15" s="32" t="s">
        <v>7</v>
      </c>
      <c r="F15" s="32" t="s">
        <v>7</v>
      </c>
      <c r="G15" s="32" t="s">
        <v>7</v>
      </c>
      <c r="H15" s="33" t="s">
        <v>7</v>
      </c>
      <c r="I15" s="33" t="s">
        <v>7</v>
      </c>
      <c r="J15" s="33" t="s">
        <v>7</v>
      </c>
      <c r="K15" s="33" t="s">
        <v>7</v>
      </c>
      <c r="L15" s="33" t="s">
        <v>7</v>
      </c>
      <c r="M15" s="33" t="s">
        <v>7</v>
      </c>
      <c r="N15" s="33" t="s">
        <v>7</v>
      </c>
      <c r="O15" s="33" t="s">
        <v>7</v>
      </c>
      <c r="P15" s="33" t="s">
        <v>7</v>
      </c>
      <c r="Q15" s="33" t="s">
        <v>7</v>
      </c>
      <c r="R15" s="33" t="s">
        <v>7</v>
      </c>
      <c r="S15" s="33" t="s">
        <v>7</v>
      </c>
      <c r="T15" s="33" t="s">
        <v>7</v>
      </c>
      <c r="U15" s="33" t="s">
        <v>7</v>
      </c>
      <c r="V15" s="33" t="s">
        <v>7</v>
      </c>
      <c r="W15" s="33" t="s">
        <v>7</v>
      </c>
      <c r="X15" s="33" t="s">
        <v>7</v>
      </c>
      <c r="Y15" s="33" t="s">
        <v>7</v>
      </c>
      <c r="Z15" s="163" t="s">
        <v>7</v>
      </c>
      <c r="AA15" s="33" t="s">
        <v>7</v>
      </c>
      <c r="AB15" s="33" t="s">
        <v>7</v>
      </c>
      <c r="AC15" s="33" t="s">
        <v>7</v>
      </c>
      <c r="AD15" s="33" t="s">
        <v>7</v>
      </c>
      <c r="AE15" s="33" t="s">
        <v>7</v>
      </c>
      <c r="AF15" s="33" t="s">
        <v>7</v>
      </c>
      <c r="AG15" s="133" t="s">
        <v>165</v>
      </c>
      <c r="AH15" s="133" t="s">
        <v>165</v>
      </c>
      <c r="AI15" s="133" t="s">
        <v>165</v>
      </c>
      <c r="AJ15" s="133" t="s">
        <v>165</v>
      </c>
      <c r="AK15" s="198" t="s">
        <v>165</v>
      </c>
      <c r="AL15" s="198" t="s">
        <v>165</v>
      </c>
      <c r="AM15" s="198" t="s">
        <v>165</v>
      </c>
      <c r="AN15" s="198" t="s">
        <v>165</v>
      </c>
      <c r="AO15" s="94"/>
    </row>
    <row r="16" spans="1:41" x14ac:dyDescent="0.25">
      <c r="A16" s="20"/>
      <c r="B16" s="20"/>
      <c r="C16" s="20"/>
      <c r="D16" s="20"/>
      <c r="E16" s="20"/>
      <c r="F16" s="20"/>
      <c r="G16" s="1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38"/>
      <c r="T16" s="38"/>
      <c r="U16" s="38"/>
      <c r="V16" s="38"/>
      <c r="W16" s="38"/>
      <c r="X16" s="38"/>
      <c r="Y16" s="38"/>
      <c r="Z16" s="164"/>
      <c r="AA16" s="38"/>
      <c r="AB16" s="38"/>
      <c r="AC16" s="38"/>
      <c r="AD16" s="38"/>
      <c r="AE16" s="38"/>
      <c r="AF16" s="38"/>
      <c r="AG16" s="38"/>
      <c r="AH16" s="146"/>
      <c r="AI16" s="146"/>
      <c r="AJ16" s="146"/>
      <c r="AK16" s="199"/>
      <c r="AL16" s="199"/>
      <c r="AM16" s="199"/>
      <c r="AN16" s="199"/>
    </row>
    <row r="17" spans="1:217" x14ac:dyDescent="0.25">
      <c r="A17" s="91" t="s">
        <v>97</v>
      </c>
      <c r="B17" s="21">
        <v>1</v>
      </c>
      <c r="C17" s="21">
        <v>1</v>
      </c>
      <c r="D17" s="52">
        <v>1</v>
      </c>
      <c r="E17" s="52">
        <v>1</v>
      </c>
      <c r="F17" s="52">
        <v>1</v>
      </c>
      <c r="G17" s="17">
        <v>1.0629999999999999</v>
      </c>
      <c r="H17" s="26">
        <v>1</v>
      </c>
      <c r="I17" s="26">
        <v>1</v>
      </c>
      <c r="J17" s="26">
        <v>1</v>
      </c>
      <c r="K17" s="26">
        <v>0</v>
      </c>
      <c r="L17" s="26">
        <v>0</v>
      </c>
      <c r="M17" s="26">
        <v>0</v>
      </c>
      <c r="N17" s="26">
        <v>0.105</v>
      </c>
      <c r="O17" s="26">
        <v>0.08</v>
      </c>
      <c r="P17" s="26">
        <v>0.05</v>
      </c>
      <c r="Q17" s="26">
        <v>0.1</v>
      </c>
      <c r="R17" s="26">
        <v>0</v>
      </c>
      <c r="S17" s="16">
        <v>0</v>
      </c>
      <c r="T17" s="16">
        <v>0.03</v>
      </c>
      <c r="U17" s="16">
        <v>1</v>
      </c>
      <c r="V17" s="16">
        <v>1.5</v>
      </c>
      <c r="W17" s="16">
        <v>0.5</v>
      </c>
      <c r="X17" s="16">
        <v>0.3</v>
      </c>
      <c r="Y17" s="16">
        <v>0.5</v>
      </c>
      <c r="Z17" s="165">
        <v>0.3</v>
      </c>
      <c r="AA17" s="16">
        <v>0.5</v>
      </c>
      <c r="AB17" s="75">
        <v>0.45</v>
      </c>
      <c r="AC17" s="75">
        <v>0.5</v>
      </c>
      <c r="AD17" s="75">
        <v>0.2</v>
      </c>
      <c r="AE17" s="75">
        <v>0</v>
      </c>
      <c r="AF17" s="75">
        <v>0.4</v>
      </c>
      <c r="AG17" s="75">
        <v>0.4</v>
      </c>
      <c r="AH17" s="147">
        <v>0.5</v>
      </c>
      <c r="AI17" s="147">
        <v>0.5</v>
      </c>
      <c r="AJ17" s="147">
        <v>0.25</v>
      </c>
      <c r="AK17" s="199">
        <v>0.25</v>
      </c>
      <c r="AL17" s="199"/>
      <c r="AM17" s="199"/>
      <c r="AN17" s="199"/>
    </row>
    <row r="18" spans="1:217" x14ac:dyDescent="0.25">
      <c r="A18" s="91" t="s">
        <v>98</v>
      </c>
      <c r="B18" s="21">
        <v>6</v>
      </c>
      <c r="C18" s="21">
        <v>3</v>
      </c>
      <c r="D18" s="52">
        <v>6</v>
      </c>
      <c r="E18" s="52">
        <v>3</v>
      </c>
      <c r="F18" s="52">
        <v>4</v>
      </c>
      <c r="G18" s="17">
        <v>5</v>
      </c>
      <c r="H18" s="26">
        <v>3</v>
      </c>
      <c r="I18" s="26">
        <v>10</v>
      </c>
      <c r="J18" s="26">
        <v>3</v>
      </c>
      <c r="K18" s="26">
        <v>3</v>
      </c>
      <c r="L18" s="26">
        <v>3.7</v>
      </c>
      <c r="M18" s="26">
        <v>4</v>
      </c>
      <c r="N18" s="26">
        <v>3.5</v>
      </c>
      <c r="O18" s="26">
        <v>4</v>
      </c>
      <c r="P18" s="26">
        <v>11.9</v>
      </c>
      <c r="Q18" s="26">
        <v>6.2</v>
      </c>
      <c r="R18" s="26">
        <v>3</v>
      </c>
      <c r="S18" s="16">
        <v>15</v>
      </c>
      <c r="T18" s="16">
        <v>3.77</v>
      </c>
      <c r="U18" s="16">
        <v>3</v>
      </c>
      <c r="V18" s="16">
        <v>2.5</v>
      </c>
      <c r="W18" s="16">
        <v>2</v>
      </c>
      <c r="X18" s="16">
        <v>2</v>
      </c>
      <c r="Y18" s="16">
        <v>2.2000000000000002</v>
      </c>
      <c r="Z18" s="165">
        <v>2.2000000000000002</v>
      </c>
      <c r="AA18" s="16">
        <v>2.2000000000000002</v>
      </c>
      <c r="AB18" s="75">
        <v>3.5</v>
      </c>
      <c r="AC18" s="75">
        <v>3.75</v>
      </c>
      <c r="AD18" s="75">
        <v>3.5</v>
      </c>
      <c r="AE18" s="75">
        <v>3.6</v>
      </c>
      <c r="AF18" s="75">
        <v>3.4</v>
      </c>
      <c r="AG18" s="75">
        <v>3.4</v>
      </c>
      <c r="AH18" s="147">
        <v>3.4</v>
      </c>
      <c r="AI18" s="147">
        <v>3</v>
      </c>
      <c r="AJ18" s="147">
        <v>1</v>
      </c>
      <c r="AK18" s="199">
        <v>1.5</v>
      </c>
      <c r="AL18" s="199"/>
      <c r="AM18" s="199"/>
      <c r="AN18" s="199"/>
    </row>
    <row r="19" spans="1:217" x14ac:dyDescent="0.25">
      <c r="A19" s="91" t="s">
        <v>99</v>
      </c>
      <c r="B19" s="21">
        <v>769</v>
      </c>
      <c r="C19" s="21">
        <v>663</v>
      </c>
      <c r="D19" s="52">
        <v>474</v>
      </c>
      <c r="E19" s="52">
        <v>711</v>
      </c>
      <c r="F19" s="52">
        <v>727</v>
      </c>
      <c r="G19" s="17">
        <v>712</v>
      </c>
      <c r="H19" s="26">
        <v>460</v>
      </c>
      <c r="I19" s="26">
        <v>683</v>
      </c>
      <c r="J19" s="26">
        <v>694</v>
      </c>
      <c r="K19" s="26">
        <v>665</v>
      </c>
      <c r="L19" s="26">
        <v>682</v>
      </c>
      <c r="M19" s="26">
        <v>805</v>
      </c>
      <c r="N19" s="26">
        <v>610</v>
      </c>
      <c r="O19" s="26">
        <v>688</v>
      </c>
      <c r="P19" s="26">
        <v>805</v>
      </c>
      <c r="Q19" s="26">
        <v>660</v>
      </c>
      <c r="R19" s="26">
        <v>660</v>
      </c>
      <c r="S19" s="16">
        <v>345</v>
      </c>
      <c r="T19" s="16">
        <v>640</v>
      </c>
      <c r="U19" s="16">
        <v>690</v>
      </c>
      <c r="V19" s="16">
        <v>565</v>
      </c>
      <c r="W19" s="16">
        <v>690</v>
      </c>
      <c r="X19" s="16">
        <v>595</v>
      </c>
      <c r="Y19" s="16">
        <v>710</v>
      </c>
      <c r="Z19" s="165">
        <v>725</v>
      </c>
      <c r="AA19" s="16">
        <v>730</v>
      </c>
      <c r="AB19" s="75">
        <v>710</v>
      </c>
      <c r="AC19" s="75">
        <v>390</v>
      </c>
      <c r="AD19" s="75">
        <v>805</v>
      </c>
      <c r="AE19" s="75">
        <v>644</v>
      </c>
      <c r="AF19" s="75">
        <v>650</v>
      </c>
      <c r="AG19" s="75">
        <v>855</v>
      </c>
      <c r="AH19" s="147">
        <v>907.5</v>
      </c>
      <c r="AI19" s="147">
        <v>826.5</v>
      </c>
      <c r="AJ19" s="147">
        <v>780</v>
      </c>
      <c r="AK19" s="199">
        <v>835</v>
      </c>
      <c r="AL19" s="199"/>
      <c r="AM19" s="199"/>
      <c r="AN19" s="199"/>
    </row>
    <row r="20" spans="1:217" x14ac:dyDescent="0.25">
      <c r="A20" s="91" t="s">
        <v>100</v>
      </c>
      <c r="B20" s="21">
        <v>15</v>
      </c>
      <c r="C20" s="21">
        <v>22</v>
      </c>
      <c r="D20" s="52">
        <v>22</v>
      </c>
      <c r="E20" s="52">
        <v>12</v>
      </c>
      <c r="F20" s="52">
        <v>12</v>
      </c>
      <c r="G20" s="17">
        <v>12.385999999999999</v>
      </c>
      <c r="H20" s="26">
        <v>14.4</v>
      </c>
      <c r="I20" s="26">
        <v>16</v>
      </c>
      <c r="J20" s="26">
        <v>6</v>
      </c>
      <c r="K20" s="26">
        <v>5</v>
      </c>
      <c r="L20" s="26">
        <v>4</v>
      </c>
      <c r="M20" s="26">
        <v>6.5</v>
      </c>
      <c r="N20" s="26">
        <v>4.9000000000000004</v>
      </c>
      <c r="O20" s="26">
        <v>2.5</v>
      </c>
      <c r="P20" s="26">
        <v>3.5</v>
      </c>
      <c r="Q20" s="26">
        <v>5</v>
      </c>
      <c r="R20" s="26">
        <v>4</v>
      </c>
      <c r="S20" s="16">
        <v>3</v>
      </c>
      <c r="T20" s="16">
        <v>3</v>
      </c>
      <c r="U20" s="16">
        <v>3</v>
      </c>
      <c r="V20" s="16">
        <v>3</v>
      </c>
      <c r="W20" s="16">
        <v>3.2</v>
      </c>
      <c r="X20" s="16">
        <v>3</v>
      </c>
      <c r="Y20" s="16">
        <v>3.5</v>
      </c>
      <c r="Z20" s="165">
        <v>3.7</v>
      </c>
      <c r="AA20" s="16">
        <v>2.5</v>
      </c>
      <c r="AB20" s="75">
        <v>2.6</v>
      </c>
      <c r="AC20" s="75">
        <v>2</v>
      </c>
      <c r="AD20" s="75">
        <v>4.4000000000000004</v>
      </c>
      <c r="AE20" s="75">
        <v>3.5</v>
      </c>
      <c r="AF20" s="75">
        <v>3.8</v>
      </c>
      <c r="AG20" s="75">
        <v>5.5</v>
      </c>
      <c r="AH20" s="147">
        <v>6</v>
      </c>
      <c r="AI20" s="147">
        <v>6</v>
      </c>
      <c r="AJ20" s="147">
        <v>5.75</v>
      </c>
      <c r="AK20" s="199">
        <v>6</v>
      </c>
      <c r="AL20" s="199"/>
      <c r="AM20" s="199"/>
      <c r="AN20" s="199"/>
    </row>
    <row r="21" spans="1:217" x14ac:dyDescent="0.25">
      <c r="A21" s="91" t="s">
        <v>12</v>
      </c>
      <c r="B21" s="21">
        <v>37</v>
      </c>
      <c r="C21" s="21">
        <v>29</v>
      </c>
      <c r="D21" s="52">
        <v>29</v>
      </c>
      <c r="E21" s="52">
        <v>28</v>
      </c>
      <c r="F21" s="52">
        <v>22</v>
      </c>
      <c r="G21" s="17">
        <v>30.53</v>
      </c>
      <c r="H21" s="26">
        <v>29</v>
      </c>
      <c r="I21" s="26">
        <v>35</v>
      </c>
      <c r="J21" s="26">
        <v>33</v>
      </c>
      <c r="K21" s="26">
        <v>36</v>
      </c>
      <c r="L21" s="26">
        <v>37</v>
      </c>
      <c r="M21" s="26">
        <v>32</v>
      </c>
      <c r="N21" s="26">
        <v>25.5</v>
      </c>
      <c r="O21" s="26">
        <v>32.5</v>
      </c>
      <c r="P21" s="26">
        <v>45</v>
      </c>
      <c r="Q21" s="26">
        <v>35.700000000000003</v>
      </c>
      <c r="R21" s="26">
        <v>35</v>
      </c>
      <c r="S21" s="16">
        <v>32</v>
      </c>
      <c r="T21" s="16">
        <v>38</v>
      </c>
      <c r="U21" s="16">
        <v>41</v>
      </c>
      <c r="V21" s="16">
        <v>40</v>
      </c>
      <c r="W21" s="16">
        <v>46</v>
      </c>
      <c r="X21" s="16">
        <v>39</v>
      </c>
      <c r="Y21" s="16">
        <v>44</v>
      </c>
      <c r="Z21" s="165">
        <v>47</v>
      </c>
      <c r="AA21" s="16">
        <v>43</v>
      </c>
      <c r="AB21" s="75">
        <v>40</v>
      </c>
      <c r="AC21" s="75">
        <v>38</v>
      </c>
      <c r="AD21" s="75">
        <v>50</v>
      </c>
      <c r="AE21" s="75">
        <v>45</v>
      </c>
      <c r="AF21" s="75">
        <v>45</v>
      </c>
      <c r="AG21" s="75">
        <v>47</v>
      </c>
      <c r="AH21" s="147">
        <v>50</v>
      </c>
      <c r="AI21" s="147">
        <v>52</v>
      </c>
      <c r="AJ21" s="147">
        <v>49</v>
      </c>
      <c r="AK21" s="199">
        <v>47</v>
      </c>
      <c r="AL21" s="199"/>
      <c r="AM21" s="199"/>
      <c r="AN21" s="199"/>
    </row>
    <row r="22" spans="1:217" x14ac:dyDescent="0.25">
      <c r="A22" s="91" t="s">
        <v>13</v>
      </c>
      <c r="B22" s="21">
        <v>149</v>
      </c>
      <c r="C22" s="21">
        <v>118</v>
      </c>
      <c r="D22" s="52">
        <v>110</v>
      </c>
      <c r="E22" s="52">
        <v>134</v>
      </c>
      <c r="F22" s="52">
        <v>113</v>
      </c>
      <c r="G22" s="17">
        <v>150.46299999999999</v>
      </c>
      <c r="H22" s="26">
        <v>152</v>
      </c>
      <c r="I22" s="26">
        <v>199</v>
      </c>
      <c r="J22" s="26">
        <v>174</v>
      </c>
      <c r="K22" s="26">
        <v>210</v>
      </c>
      <c r="L22" s="26">
        <v>237</v>
      </c>
      <c r="M22" s="26">
        <v>290</v>
      </c>
      <c r="N22" s="26">
        <v>180</v>
      </c>
      <c r="O22" s="26">
        <v>232</v>
      </c>
      <c r="P22" s="26">
        <v>280</v>
      </c>
      <c r="Q22" s="26">
        <v>262</v>
      </c>
      <c r="R22" s="26">
        <v>224</v>
      </c>
      <c r="S22" s="16">
        <v>156</v>
      </c>
      <c r="T22" s="16">
        <v>220</v>
      </c>
      <c r="U22" s="16">
        <v>268</v>
      </c>
      <c r="V22" s="16">
        <v>215</v>
      </c>
      <c r="W22" s="16">
        <v>232</v>
      </c>
      <c r="X22" s="16">
        <v>180</v>
      </c>
      <c r="Y22" s="16">
        <v>160</v>
      </c>
      <c r="Z22" s="165">
        <v>170</v>
      </c>
      <c r="AA22" s="16">
        <v>168</v>
      </c>
      <c r="AB22" s="75">
        <v>154</v>
      </c>
      <c r="AC22" s="75">
        <v>160</v>
      </c>
      <c r="AD22" s="75">
        <v>160</v>
      </c>
      <c r="AE22" s="75">
        <v>140</v>
      </c>
      <c r="AF22" s="75">
        <v>145</v>
      </c>
      <c r="AG22" s="75">
        <v>160</v>
      </c>
      <c r="AH22" s="147">
        <v>165</v>
      </c>
      <c r="AI22" s="147">
        <v>165</v>
      </c>
      <c r="AJ22" s="147">
        <v>156.5</v>
      </c>
      <c r="AK22" s="199">
        <v>160</v>
      </c>
      <c r="AL22" s="199"/>
      <c r="AM22" s="199"/>
      <c r="AN22" s="199"/>
    </row>
    <row r="23" spans="1:217" x14ac:dyDescent="0.25">
      <c r="A23" s="91" t="s">
        <v>101</v>
      </c>
      <c r="B23" s="21">
        <v>42</v>
      </c>
      <c r="C23" s="21">
        <v>34</v>
      </c>
      <c r="D23" s="52">
        <v>31</v>
      </c>
      <c r="E23" s="52">
        <v>36</v>
      </c>
      <c r="F23" s="52">
        <v>35</v>
      </c>
      <c r="G23" s="17">
        <v>34.399000000000001</v>
      </c>
      <c r="H23" s="26">
        <v>19.5</v>
      </c>
      <c r="I23" s="26">
        <v>16</v>
      </c>
      <c r="J23" s="26">
        <v>22</v>
      </c>
      <c r="K23" s="26">
        <v>16.5</v>
      </c>
      <c r="L23" s="26">
        <v>34</v>
      </c>
      <c r="M23" s="26">
        <v>41</v>
      </c>
      <c r="N23" s="26">
        <v>32</v>
      </c>
      <c r="O23" s="26">
        <v>36</v>
      </c>
      <c r="P23" s="26">
        <v>51.5</v>
      </c>
      <c r="Q23" s="26">
        <v>33</v>
      </c>
      <c r="R23" s="26">
        <v>34</v>
      </c>
      <c r="S23" s="16">
        <v>12</v>
      </c>
      <c r="T23" s="16">
        <v>40</v>
      </c>
      <c r="U23" s="16">
        <v>41</v>
      </c>
      <c r="V23" s="16">
        <v>33</v>
      </c>
      <c r="W23" s="16">
        <v>26</v>
      </c>
      <c r="X23" s="16">
        <v>25</v>
      </c>
      <c r="Y23" s="16">
        <v>32</v>
      </c>
      <c r="Z23" s="165">
        <v>30</v>
      </c>
      <c r="AA23" s="16">
        <v>30</v>
      </c>
      <c r="AB23" s="75">
        <v>28.5</v>
      </c>
      <c r="AC23" s="75">
        <v>31.5</v>
      </c>
      <c r="AD23" s="75">
        <v>40</v>
      </c>
      <c r="AE23" s="75">
        <v>12</v>
      </c>
      <c r="AF23" s="75">
        <v>12.8</v>
      </c>
      <c r="AG23" s="75">
        <v>15</v>
      </c>
      <c r="AH23" s="147">
        <v>16.5</v>
      </c>
      <c r="AI23" s="147">
        <v>15.5</v>
      </c>
      <c r="AJ23" s="147">
        <v>16.8</v>
      </c>
      <c r="AK23" s="199">
        <v>11</v>
      </c>
      <c r="AL23" s="199"/>
      <c r="AM23" s="199"/>
      <c r="AN23" s="199"/>
    </row>
    <row r="24" spans="1:217" x14ac:dyDescent="0.25">
      <c r="A24" s="91" t="s">
        <v>15</v>
      </c>
      <c r="B24" s="21">
        <v>26</v>
      </c>
      <c r="C24" s="21">
        <v>58</v>
      </c>
      <c r="D24" s="52">
        <v>47</v>
      </c>
      <c r="E24" s="52">
        <v>62</v>
      </c>
      <c r="F24" s="52">
        <v>62</v>
      </c>
      <c r="G24" s="17">
        <v>55</v>
      </c>
      <c r="H24" s="26">
        <v>53</v>
      </c>
      <c r="I24" s="26">
        <v>49</v>
      </c>
      <c r="J24" s="26">
        <v>50</v>
      </c>
      <c r="K24" s="26">
        <v>53.7</v>
      </c>
      <c r="L24" s="26">
        <v>60</v>
      </c>
      <c r="M24" s="26">
        <v>70</v>
      </c>
      <c r="N24" s="26">
        <v>56</v>
      </c>
      <c r="O24" s="26">
        <v>60.5</v>
      </c>
      <c r="P24" s="26">
        <v>75.5</v>
      </c>
      <c r="Q24" s="26">
        <v>80</v>
      </c>
      <c r="R24" s="26">
        <v>60</v>
      </c>
      <c r="S24" s="16">
        <v>50</v>
      </c>
      <c r="T24" s="16">
        <v>60</v>
      </c>
      <c r="U24" s="16">
        <v>80</v>
      </c>
      <c r="V24" s="16">
        <v>69</v>
      </c>
      <c r="W24" s="16">
        <v>85</v>
      </c>
      <c r="X24" s="16">
        <v>74</v>
      </c>
      <c r="Y24" s="16">
        <v>74</v>
      </c>
      <c r="Z24" s="165">
        <v>74</v>
      </c>
      <c r="AA24" s="16">
        <v>65</v>
      </c>
      <c r="AB24" s="75">
        <v>44</v>
      </c>
      <c r="AC24" s="75">
        <v>49</v>
      </c>
      <c r="AD24" s="75">
        <v>60</v>
      </c>
      <c r="AE24" s="75">
        <v>50</v>
      </c>
      <c r="AF24" s="75">
        <v>48</v>
      </c>
      <c r="AG24" s="75">
        <v>55</v>
      </c>
      <c r="AH24" s="147">
        <v>58</v>
      </c>
      <c r="AI24" s="147">
        <v>56.5</v>
      </c>
      <c r="AJ24" s="147">
        <v>56</v>
      </c>
      <c r="AK24" s="199">
        <v>54</v>
      </c>
      <c r="AL24" s="199"/>
      <c r="AM24" s="199"/>
      <c r="AN24" s="199"/>
    </row>
    <row r="25" spans="1:217" x14ac:dyDescent="0.25">
      <c r="A25" s="91" t="s">
        <v>102</v>
      </c>
      <c r="B25" s="21">
        <v>1115</v>
      </c>
      <c r="C25" s="21">
        <v>1037</v>
      </c>
      <c r="D25" s="52">
        <v>997</v>
      </c>
      <c r="E25" s="52">
        <v>894</v>
      </c>
      <c r="F25" s="52">
        <v>1008</v>
      </c>
      <c r="G25" s="17">
        <v>1027</v>
      </c>
      <c r="H25" s="26">
        <v>669</v>
      </c>
      <c r="I25" s="26">
        <v>895</v>
      </c>
      <c r="J25" s="26">
        <v>811</v>
      </c>
      <c r="K25" s="26">
        <v>808</v>
      </c>
      <c r="L25" s="26">
        <v>772</v>
      </c>
      <c r="M25" s="26">
        <v>900</v>
      </c>
      <c r="N25" s="26">
        <v>650</v>
      </c>
      <c r="O25" s="26">
        <v>787</v>
      </c>
      <c r="P25" s="26">
        <v>960</v>
      </c>
      <c r="Q25" s="26">
        <v>760</v>
      </c>
      <c r="R25" s="26">
        <v>680</v>
      </c>
      <c r="S25" s="16">
        <v>420</v>
      </c>
      <c r="T25" s="16">
        <v>620</v>
      </c>
      <c r="U25" s="16">
        <v>610</v>
      </c>
      <c r="V25" s="16">
        <v>560</v>
      </c>
      <c r="W25" s="16">
        <v>635</v>
      </c>
      <c r="X25" s="16">
        <v>500</v>
      </c>
      <c r="Y25" s="16">
        <v>610</v>
      </c>
      <c r="Z25" s="165">
        <v>565</v>
      </c>
      <c r="AA25" s="16">
        <v>510</v>
      </c>
      <c r="AB25" s="75">
        <v>465</v>
      </c>
      <c r="AC25" s="75">
        <v>340</v>
      </c>
      <c r="AD25" s="75">
        <v>520</v>
      </c>
      <c r="AE25" s="75">
        <v>370</v>
      </c>
      <c r="AF25" s="75">
        <v>390</v>
      </c>
      <c r="AG25" s="75">
        <v>475</v>
      </c>
      <c r="AH25" s="147">
        <v>485</v>
      </c>
      <c r="AI25" s="147">
        <v>450</v>
      </c>
      <c r="AJ25" s="147">
        <v>456</v>
      </c>
      <c r="AK25" s="199">
        <v>440</v>
      </c>
      <c r="AL25" s="199"/>
      <c r="AM25" s="199"/>
      <c r="AN25" s="199"/>
    </row>
    <row r="26" spans="1:217" x14ac:dyDescent="0.25">
      <c r="A26" s="20"/>
      <c r="B26" s="20"/>
      <c r="C26" s="20"/>
      <c r="D26" s="20"/>
      <c r="E26" s="20"/>
      <c r="F26" s="20"/>
      <c r="G26" s="17" t="s">
        <v>17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T26" s="16"/>
      <c r="U26" s="16"/>
      <c r="V26" s="16"/>
      <c r="W26" s="16"/>
      <c r="X26" s="16"/>
      <c r="Y26" s="16"/>
      <c r="Z26" s="165"/>
      <c r="AA26" s="16"/>
      <c r="AB26" s="16"/>
      <c r="AC26" s="16"/>
      <c r="AD26" s="16"/>
      <c r="AE26" s="16"/>
      <c r="AF26" s="16"/>
      <c r="AG26" s="16"/>
      <c r="AH26" s="148"/>
      <c r="AI26" s="148"/>
      <c r="AJ26" s="148"/>
      <c r="AK26" s="199"/>
      <c r="AL26" s="199"/>
      <c r="AM26" s="199"/>
      <c r="AN26" s="199"/>
    </row>
    <row r="27" spans="1:217" x14ac:dyDescent="0.25">
      <c r="A27" s="22" t="s">
        <v>18</v>
      </c>
      <c r="B27" s="18">
        <f>SUM(B17:B25)</f>
        <v>2160</v>
      </c>
      <c r="C27" s="18">
        <f>SUM(C17:C25)</f>
        <v>1965</v>
      </c>
      <c r="D27" s="18">
        <f>SUM(D17:D25)</f>
        <v>1717</v>
      </c>
      <c r="E27" s="18">
        <f>SUM(E17:E25)</f>
        <v>1881</v>
      </c>
      <c r="F27" s="18">
        <f>SUM(F17:F25)</f>
        <v>1984</v>
      </c>
      <c r="G27" s="18">
        <f t="shared" ref="G27:S27" si="0">SUM(G17:G25)</f>
        <v>2027.8409999999999</v>
      </c>
      <c r="H27" s="18">
        <f t="shared" si="0"/>
        <v>1400.9</v>
      </c>
      <c r="I27" s="27">
        <f t="shared" si="0"/>
        <v>1904</v>
      </c>
      <c r="J27" s="27">
        <f t="shared" si="0"/>
        <v>1794</v>
      </c>
      <c r="K27" s="27">
        <f t="shared" si="0"/>
        <v>1797.2</v>
      </c>
      <c r="L27" s="27">
        <f t="shared" si="0"/>
        <v>1829.7</v>
      </c>
      <c r="M27" s="27">
        <f t="shared" si="0"/>
        <v>2148.5</v>
      </c>
      <c r="N27" s="27">
        <f t="shared" si="0"/>
        <v>1562.0050000000001</v>
      </c>
      <c r="O27" s="27">
        <f t="shared" si="0"/>
        <v>1842.58</v>
      </c>
      <c r="P27" s="27">
        <f t="shared" si="0"/>
        <v>2232.4499999999998</v>
      </c>
      <c r="Q27" s="27">
        <f t="shared" si="0"/>
        <v>1842</v>
      </c>
      <c r="R27" s="27">
        <f t="shared" si="0"/>
        <v>1700</v>
      </c>
      <c r="S27" s="27">
        <f t="shared" si="0"/>
        <v>1033</v>
      </c>
      <c r="T27" s="63">
        <f t="shared" ref="T27:AA27" si="1">SUM(T17:T25)</f>
        <v>1624.8</v>
      </c>
      <c r="U27" s="63">
        <f t="shared" si="1"/>
        <v>1737</v>
      </c>
      <c r="V27" s="63">
        <f t="shared" si="1"/>
        <v>1489</v>
      </c>
      <c r="W27" s="63">
        <f t="shared" si="1"/>
        <v>1719.7</v>
      </c>
      <c r="X27" s="63">
        <f t="shared" si="1"/>
        <v>1418.3</v>
      </c>
      <c r="Y27" s="63">
        <f t="shared" si="1"/>
        <v>1636.2</v>
      </c>
      <c r="Z27" s="166">
        <f t="shared" si="1"/>
        <v>1617.2</v>
      </c>
      <c r="AA27" s="63">
        <f t="shared" si="1"/>
        <v>1551.2</v>
      </c>
      <c r="AB27" s="63">
        <f t="shared" ref="AB27:AI27" si="2">SUM(AB17:AB25)</f>
        <v>1448.0500000000002</v>
      </c>
      <c r="AC27" s="63">
        <f t="shared" si="2"/>
        <v>1014.75</v>
      </c>
      <c r="AD27" s="63">
        <f t="shared" si="2"/>
        <v>1643.1</v>
      </c>
      <c r="AE27" s="63">
        <f t="shared" si="2"/>
        <v>1268.0999999999999</v>
      </c>
      <c r="AF27" s="63">
        <f t="shared" si="2"/>
        <v>1298.3999999999999</v>
      </c>
      <c r="AG27" s="63">
        <f t="shared" si="2"/>
        <v>1616.3</v>
      </c>
      <c r="AH27" s="65">
        <f t="shared" si="2"/>
        <v>1691.9</v>
      </c>
      <c r="AI27" s="65">
        <f t="shared" si="2"/>
        <v>1575</v>
      </c>
      <c r="AJ27" s="65">
        <f>SUM(AJ17:AJ25)</f>
        <v>1521.3</v>
      </c>
      <c r="AK27" s="200">
        <f>SUM(AK17:AK25)</f>
        <v>1554.75</v>
      </c>
      <c r="AL27" s="200">
        <f t="shared" ref="AL27:AN27" si="3">SUM(AL17:AL25)</f>
        <v>0</v>
      </c>
      <c r="AM27" s="200">
        <f t="shared" si="3"/>
        <v>0</v>
      </c>
      <c r="AN27" s="200">
        <f t="shared" si="3"/>
        <v>0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</row>
    <row r="28" spans="1:217" x14ac:dyDescent="0.25">
      <c r="A28" s="23"/>
      <c r="B28" s="23"/>
      <c r="C28" s="23"/>
      <c r="D28" s="23"/>
      <c r="E28" s="23"/>
      <c r="F28" s="23"/>
      <c r="G28" s="1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9"/>
      <c r="T28" s="19"/>
      <c r="U28" s="19"/>
      <c r="V28" s="19"/>
      <c r="W28" s="19"/>
      <c r="X28" s="19"/>
      <c r="Y28" s="19"/>
      <c r="Z28" s="167"/>
      <c r="AA28" s="19"/>
      <c r="AB28" s="19"/>
      <c r="AC28" s="19"/>
      <c r="AD28" s="19"/>
      <c r="AE28" s="19"/>
      <c r="AF28" s="19"/>
      <c r="AG28" s="19"/>
      <c r="AH28" s="140"/>
      <c r="AI28" s="140"/>
      <c r="AJ28" s="140"/>
      <c r="AK28" s="201"/>
      <c r="AL28" s="201"/>
      <c r="AM28" s="201"/>
      <c r="AN28" s="201"/>
    </row>
    <row r="29" spans="1:217" x14ac:dyDescent="0.25">
      <c r="O29" s="35"/>
      <c r="P29" s="35"/>
      <c r="Q29" s="35"/>
      <c r="R29" s="35"/>
      <c r="AA29" s="159"/>
      <c r="AB29" s="159"/>
      <c r="AC29" s="159"/>
      <c r="AD29" s="159"/>
      <c r="AE29" s="159"/>
      <c r="AF29" s="159"/>
      <c r="AG29" s="159"/>
      <c r="AH29" s="159"/>
      <c r="AL29" s="160">
        <f>AVERAGE(AF27:AJ27)</f>
        <v>1540.5800000000002</v>
      </c>
      <c r="AM29" s="194" t="s">
        <v>178</v>
      </c>
    </row>
    <row r="30" spans="1:217" x14ac:dyDescent="0.25">
      <c r="A30" s="2" t="s">
        <v>66</v>
      </c>
      <c r="O30" s="35"/>
      <c r="P30" s="35"/>
      <c r="Q30" s="35"/>
      <c r="R30" s="35"/>
      <c r="AA30" s="159">
        <f>AB30</f>
        <v>0</v>
      </c>
      <c r="AB30" s="159">
        <f>AC30</f>
        <v>0</v>
      </c>
      <c r="AC30" s="159">
        <f>AD30</f>
        <v>0</v>
      </c>
      <c r="AD30" s="159"/>
      <c r="AE30" s="159"/>
      <c r="AF30" s="159"/>
      <c r="AG30" s="159"/>
      <c r="AH30" s="159"/>
      <c r="AL30" s="160">
        <f>AVERAGE(AA27:AJ27)</f>
        <v>1462.81</v>
      </c>
      <c r="AM30" s="194" t="s">
        <v>179</v>
      </c>
    </row>
    <row r="31" spans="1:217" x14ac:dyDescent="0.25">
      <c r="A31" s="79" t="s">
        <v>71</v>
      </c>
      <c r="B31" s="2"/>
      <c r="C31" s="2"/>
      <c r="D31" s="2"/>
      <c r="E31" s="2"/>
      <c r="F31" s="2"/>
      <c r="O31" s="35"/>
      <c r="P31" s="35"/>
      <c r="Q31" s="35"/>
      <c r="R31" s="35"/>
      <c r="AK31" s="92"/>
    </row>
    <row r="32" spans="1:217" x14ac:dyDescent="0.25">
      <c r="A32" s="9" t="s">
        <v>6</v>
      </c>
      <c r="B32" s="69" t="s">
        <v>7</v>
      </c>
      <c r="C32" s="69" t="s">
        <v>7</v>
      </c>
      <c r="D32" s="32" t="s">
        <v>7</v>
      </c>
      <c r="E32" s="32" t="s">
        <v>7</v>
      </c>
      <c r="F32" s="32" t="s">
        <v>7</v>
      </c>
      <c r="G32" s="32" t="s">
        <v>7</v>
      </c>
      <c r="H32" s="33" t="s">
        <v>7</v>
      </c>
      <c r="I32" s="33" t="s">
        <v>7</v>
      </c>
      <c r="J32" s="33" t="s">
        <v>7</v>
      </c>
      <c r="K32" s="33" t="s">
        <v>7</v>
      </c>
      <c r="L32" s="33" t="s">
        <v>7</v>
      </c>
      <c r="M32" s="33" t="s">
        <v>7</v>
      </c>
      <c r="N32" s="33" t="s">
        <v>7</v>
      </c>
      <c r="O32" s="33" t="s">
        <v>7</v>
      </c>
      <c r="P32" s="33" t="s">
        <v>7</v>
      </c>
      <c r="Q32" s="33" t="s">
        <v>7</v>
      </c>
      <c r="R32" s="33" t="s">
        <v>7</v>
      </c>
      <c r="S32" s="33" t="s">
        <v>7</v>
      </c>
      <c r="T32" s="33" t="s">
        <v>7</v>
      </c>
      <c r="U32" s="33" t="s">
        <v>7</v>
      </c>
      <c r="V32" s="33" t="s">
        <v>7</v>
      </c>
      <c r="W32" s="33" t="s">
        <v>7</v>
      </c>
      <c r="X32" s="33" t="s">
        <v>7</v>
      </c>
      <c r="Y32" s="33" t="s">
        <v>7</v>
      </c>
      <c r="Z32" s="163" t="s">
        <v>7</v>
      </c>
      <c r="AA32" s="33" t="s">
        <v>7</v>
      </c>
      <c r="AB32" s="33" t="s">
        <v>7</v>
      </c>
      <c r="AC32" s="33" t="s">
        <v>7</v>
      </c>
      <c r="AD32" s="33" t="s">
        <v>7</v>
      </c>
      <c r="AE32" s="33" t="s">
        <v>7</v>
      </c>
      <c r="AF32" s="33" t="s">
        <v>7</v>
      </c>
      <c r="AG32" s="149" t="s">
        <v>7</v>
      </c>
      <c r="AH32" s="133" t="s">
        <v>165</v>
      </c>
      <c r="AI32" s="133" t="s">
        <v>165</v>
      </c>
      <c r="AJ32" s="133" t="s">
        <v>165</v>
      </c>
      <c r="AK32" s="198" t="s">
        <v>165</v>
      </c>
      <c r="AL32" s="198" t="s">
        <v>165</v>
      </c>
      <c r="AM32" s="198" t="s">
        <v>165</v>
      </c>
      <c r="AN32" s="198" t="s">
        <v>165</v>
      </c>
    </row>
    <row r="33" spans="1:217" x14ac:dyDescent="0.25">
      <c r="A33" s="20"/>
      <c r="B33" s="20"/>
      <c r="C33" s="20"/>
      <c r="D33" s="16"/>
      <c r="E33" s="16"/>
      <c r="F33" s="16"/>
      <c r="G33" s="1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8"/>
      <c r="T33" s="38"/>
      <c r="U33" s="38"/>
      <c r="V33" s="38"/>
      <c r="W33" s="38"/>
      <c r="X33" s="38"/>
      <c r="Y33" s="38"/>
      <c r="Z33" s="164"/>
      <c r="AA33" s="38"/>
      <c r="AB33" s="38"/>
      <c r="AC33" s="38"/>
      <c r="AD33" s="38"/>
      <c r="AE33" s="38"/>
      <c r="AF33" s="16"/>
      <c r="AG33" s="148"/>
      <c r="AH33" s="148"/>
      <c r="AI33" s="148"/>
      <c r="AJ33" s="148"/>
      <c r="AK33" s="202"/>
      <c r="AL33" s="202"/>
      <c r="AM33" s="202"/>
      <c r="AN33" s="202"/>
    </row>
    <row r="34" spans="1:217" x14ac:dyDescent="0.25">
      <c r="A34" s="91" t="s">
        <v>97</v>
      </c>
      <c r="B34" s="21">
        <v>1</v>
      </c>
      <c r="C34" s="21">
        <v>1</v>
      </c>
      <c r="D34" s="52">
        <v>1</v>
      </c>
      <c r="E34" s="52">
        <v>1</v>
      </c>
      <c r="F34" s="52">
        <v>1</v>
      </c>
      <c r="G34" s="17">
        <v>1.6279999999999999</v>
      </c>
      <c r="H34" s="26">
        <v>1.7</v>
      </c>
      <c r="I34" s="26">
        <v>3</v>
      </c>
      <c r="J34" s="26">
        <v>3</v>
      </c>
      <c r="K34" s="26">
        <v>1</v>
      </c>
      <c r="L34" s="26">
        <v>1</v>
      </c>
      <c r="M34" s="26">
        <v>1.44</v>
      </c>
      <c r="N34" s="26">
        <v>1.3</v>
      </c>
      <c r="O34" s="26">
        <v>2</v>
      </c>
      <c r="P34" s="26">
        <v>3</v>
      </c>
      <c r="Q34" s="26">
        <v>2</v>
      </c>
      <c r="R34" s="26">
        <v>2</v>
      </c>
      <c r="S34" s="16">
        <v>2.7</v>
      </c>
      <c r="T34" s="16">
        <v>2</v>
      </c>
      <c r="U34" s="16">
        <v>3</v>
      </c>
      <c r="V34" s="16">
        <v>3.5</v>
      </c>
      <c r="W34" s="16">
        <v>2</v>
      </c>
      <c r="X34" s="16">
        <v>2</v>
      </c>
      <c r="Y34" s="16">
        <v>2.5</v>
      </c>
      <c r="Z34" s="165">
        <v>3</v>
      </c>
      <c r="AA34" s="16">
        <v>3</v>
      </c>
      <c r="AB34" s="16">
        <v>3.8</v>
      </c>
      <c r="AC34" s="16">
        <v>4</v>
      </c>
      <c r="AD34" s="16">
        <v>2</v>
      </c>
      <c r="AE34" s="16">
        <v>3.75</v>
      </c>
      <c r="AF34" s="16">
        <v>3.4</v>
      </c>
      <c r="AG34" s="148">
        <v>3.4</v>
      </c>
      <c r="AH34" s="148">
        <v>3.5</v>
      </c>
      <c r="AI34" s="148">
        <v>3.5</v>
      </c>
      <c r="AJ34" s="148">
        <v>3.5</v>
      </c>
      <c r="AK34" s="199">
        <v>3.5</v>
      </c>
      <c r="AL34" s="199"/>
      <c r="AM34" s="199"/>
      <c r="AN34" s="199"/>
    </row>
    <row r="35" spans="1:217" x14ac:dyDescent="0.25">
      <c r="A35" s="91" t="s">
        <v>98</v>
      </c>
      <c r="B35" s="21">
        <v>23</v>
      </c>
      <c r="C35" s="21">
        <v>15</v>
      </c>
      <c r="D35" s="52">
        <v>13</v>
      </c>
      <c r="E35" s="52">
        <v>19</v>
      </c>
      <c r="F35" s="52">
        <v>22</v>
      </c>
      <c r="G35" s="17">
        <v>24</v>
      </c>
      <c r="H35" s="26">
        <v>19</v>
      </c>
      <c r="I35" s="26">
        <v>17</v>
      </c>
      <c r="J35" s="26">
        <v>22</v>
      </c>
      <c r="K35" s="26">
        <v>17</v>
      </c>
      <c r="L35" s="26">
        <v>19</v>
      </c>
      <c r="M35" s="26">
        <v>20.5</v>
      </c>
      <c r="N35" s="26">
        <v>29</v>
      </c>
      <c r="O35" s="26">
        <v>48.3</v>
      </c>
      <c r="P35" s="26">
        <v>43</v>
      </c>
      <c r="Q35" s="26">
        <v>42.5</v>
      </c>
      <c r="R35" s="26">
        <v>47</v>
      </c>
      <c r="S35" s="16">
        <v>25</v>
      </c>
      <c r="T35" s="16">
        <v>45</v>
      </c>
      <c r="U35" s="16">
        <v>52</v>
      </c>
      <c r="V35" s="16">
        <v>48</v>
      </c>
      <c r="W35" s="16">
        <v>51</v>
      </c>
      <c r="X35" s="16">
        <v>45</v>
      </c>
      <c r="Y35" s="16">
        <v>47</v>
      </c>
      <c r="Z35" s="165">
        <v>51</v>
      </c>
      <c r="AA35" s="16">
        <v>48</v>
      </c>
      <c r="AB35" s="16">
        <v>46</v>
      </c>
      <c r="AC35" s="16">
        <v>50</v>
      </c>
      <c r="AD35" s="16">
        <v>45</v>
      </c>
      <c r="AE35" s="16">
        <v>43</v>
      </c>
      <c r="AF35" s="16">
        <v>43.5</v>
      </c>
      <c r="AG35" s="148">
        <v>43.1</v>
      </c>
      <c r="AH35" s="148">
        <v>41</v>
      </c>
      <c r="AI35" s="148">
        <v>42</v>
      </c>
      <c r="AJ35" s="148">
        <v>43.5</v>
      </c>
      <c r="AK35" s="199">
        <v>42</v>
      </c>
      <c r="AL35" s="199"/>
      <c r="AM35" s="199"/>
      <c r="AN35" s="199"/>
    </row>
    <row r="36" spans="1:217" x14ac:dyDescent="0.25">
      <c r="A36" s="91" t="s">
        <v>99</v>
      </c>
      <c r="B36" s="21">
        <v>483</v>
      </c>
      <c r="C36" s="21">
        <v>498</v>
      </c>
      <c r="D36" s="52">
        <v>455</v>
      </c>
      <c r="E36" s="52">
        <v>423</v>
      </c>
      <c r="F36" s="52">
        <v>529</v>
      </c>
      <c r="G36" s="17">
        <v>608</v>
      </c>
      <c r="H36" s="26">
        <v>470</v>
      </c>
      <c r="I36" s="26">
        <v>425</v>
      </c>
      <c r="J36" s="26">
        <v>485</v>
      </c>
      <c r="K36" s="26">
        <v>360</v>
      </c>
      <c r="L36" s="26">
        <v>360</v>
      </c>
      <c r="M36" s="26">
        <v>473</v>
      </c>
      <c r="N36" s="26">
        <v>365</v>
      </c>
      <c r="O36" s="26">
        <v>378</v>
      </c>
      <c r="P36" s="26">
        <v>310</v>
      </c>
      <c r="Q36" s="26">
        <v>350</v>
      </c>
      <c r="R36" s="26">
        <v>385</v>
      </c>
      <c r="S36" s="16">
        <v>190</v>
      </c>
      <c r="T36" s="16">
        <v>380</v>
      </c>
      <c r="U36" s="16">
        <v>480</v>
      </c>
      <c r="V36" s="16">
        <v>390</v>
      </c>
      <c r="W36" s="16">
        <v>466</v>
      </c>
      <c r="X36" s="16">
        <v>395</v>
      </c>
      <c r="Y36" s="16">
        <v>450</v>
      </c>
      <c r="Z36" s="165">
        <v>505</v>
      </c>
      <c r="AA36" s="16">
        <v>465</v>
      </c>
      <c r="AB36" s="16">
        <v>510</v>
      </c>
      <c r="AC36" s="16">
        <v>310</v>
      </c>
      <c r="AD36" s="16">
        <v>355</v>
      </c>
      <c r="AE36" s="16">
        <v>410</v>
      </c>
      <c r="AF36" s="16">
        <v>380</v>
      </c>
      <c r="AG36" s="148">
        <v>365</v>
      </c>
      <c r="AH36" s="148">
        <v>420</v>
      </c>
      <c r="AI36" s="148">
        <v>398</v>
      </c>
      <c r="AJ36" s="148">
        <v>401</v>
      </c>
      <c r="AK36" s="199">
        <v>415</v>
      </c>
      <c r="AL36" s="199"/>
      <c r="AM36" s="199"/>
      <c r="AN36" s="199"/>
    </row>
    <row r="37" spans="1:217" x14ac:dyDescent="0.25">
      <c r="A37" s="91" t="s">
        <v>100</v>
      </c>
      <c r="B37" s="21">
        <v>24</v>
      </c>
      <c r="C37" s="21">
        <v>13</v>
      </c>
      <c r="D37" s="59">
        <v>11</v>
      </c>
      <c r="E37" s="59">
        <v>19</v>
      </c>
      <c r="F37" s="59">
        <v>17</v>
      </c>
      <c r="G37" s="17">
        <v>19</v>
      </c>
      <c r="H37" s="26">
        <v>18</v>
      </c>
      <c r="I37" s="26">
        <v>24</v>
      </c>
      <c r="J37" s="26">
        <v>9</v>
      </c>
      <c r="K37" s="26">
        <v>5</v>
      </c>
      <c r="L37" s="26">
        <v>5</v>
      </c>
      <c r="M37" s="26">
        <v>7</v>
      </c>
      <c r="N37" s="26">
        <v>6</v>
      </c>
      <c r="O37" s="26">
        <v>7</v>
      </c>
      <c r="P37" s="26">
        <v>7</v>
      </c>
      <c r="Q37" s="26">
        <v>15</v>
      </c>
      <c r="R37" s="26">
        <v>13</v>
      </c>
      <c r="S37" s="16">
        <v>10</v>
      </c>
      <c r="T37" s="16">
        <v>13</v>
      </c>
      <c r="U37" s="16">
        <v>13</v>
      </c>
      <c r="V37" s="16">
        <v>13</v>
      </c>
      <c r="W37" s="16">
        <v>13.2</v>
      </c>
      <c r="X37" s="16">
        <v>12</v>
      </c>
      <c r="Y37" s="16">
        <v>13.5</v>
      </c>
      <c r="Z37" s="165">
        <v>15</v>
      </c>
      <c r="AA37" s="16">
        <v>16</v>
      </c>
      <c r="AB37" s="16">
        <v>14</v>
      </c>
      <c r="AC37" s="16">
        <v>12</v>
      </c>
      <c r="AD37" s="16">
        <v>9.5</v>
      </c>
      <c r="AE37" s="16">
        <v>11</v>
      </c>
      <c r="AF37" s="16">
        <v>10.199999999999999</v>
      </c>
      <c r="AG37" s="148">
        <v>17</v>
      </c>
      <c r="AH37" s="148">
        <v>18</v>
      </c>
      <c r="AI37" s="148">
        <v>20.5</v>
      </c>
      <c r="AJ37" s="148">
        <v>25</v>
      </c>
      <c r="AK37" s="199">
        <v>27</v>
      </c>
      <c r="AL37" s="199"/>
      <c r="AM37" s="199"/>
      <c r="AN37" s="199"/>
    </row>
    <row r="38" spans="1:217" x14ac:dyDescent="0.25">
      <c r="A38" s="91" t="s">
        <v>12</v>
      </c>
      <c r="B38" s="21">
        <v>62</v>
      </c>
      <c r="C38" s="21">
        <v>63</v>
      </c>
      <c r="D38" s="59">
        <v>53</v>
      </c>
      <c r="E38" s="59">
        <v>58</v>
      </c>
      <c r="F38" s="59">
        <v>61</v>
      </c>
      <c r="G38" s="17">
        <v>62</v>
      </c>
      <c r="H38" s="26">
        <v>61</v>
      </c>
      <c r="I38" s="26">
        <v>58</v>
      </c>
      <c r="J38" s="26">
        <v>64</v>
      </c>
      <c r="K38" s="26">
        <v>54</v>
      </c>
      <c r="L38" s="26">
        <v>51</v>
      </c>
      <c r="M38" s="26">
        <v>50</v>
      </c>
      <c r="N38" s="26">
        <v>46</v>
      </c>
      <c r="O38" s="26">
        <v>50</v>
      </c>
      <c r="P38" s="26">
        <v>40</v>
      </c>
      <c r="Q38" s="26">
        <v>43</v>
      </c>
      <c r="R38" s="26">
        <v>46</v>
      </c>
      <c r="S38" s="16">
        <v>27</v>
      </c>
      <c r="T38" s="16">
        <v>36</v>
      </c>
      <c r="U38" s="16">
        <v>42</v>
      </c>
      <c r="V38" s="16">
        <v>42</v>
      </c>
      <c r="W38" s="16">
        <v>42</v>
      </c>
      <c r="X38" s="16">
        <v>42</v>
      </c>
      <c r="Y38" s="16">
        <v>45</v>
      </c>
      <c r="Z38" s="165">
        <v>48</v>
      </c>
      <c r="AA38" s="16">
        <v>45</v>
      </c>
      <c r="AB38" s="16">
        <v>45</v>
      </c>
      <c r="AC38" s="16">
        <v>48</v>
      </c>
      <c r="AD38" s="16">
        <v>50</v>
      </c>
      <c r="AE38" s="16">
        <v>50</v>
      </c>
      <c r="AF38" s="16">
        <v>54</v>
      </c>
      <c r="AG38" s="148">
        <v>55</v>
      </c>
      <c r="AH38" s="148">
        <v>55</v>
      </c>
      <c r="AI38" s="148">
        <v>59</v>
      </c>
      <c r="AJ38" s="148">
        <v>65</v>
      </c>
      <c r="AK38" s="199">
        <v>67</v>
      </c>
      <c r="AL38" s="199"/>
      <c r="AM38" s="199"/>
      <c r="AN38" s="199"/>
    </row>
    <row r="39" spans="1:217" x14ac:dyDescent="0.25">
      <c r="A39" s="91" t="s">
        <v>13</v>
      </c>
      <c r="B39" s="21">
        <v>476</v>
      </c>
      <c r="C39" s="21">
        <v>475</v>
      </c>
      <c r="D39" s="52">
        <v>481</v>
      </c>
      <c r="E39" s="52">
        <v>495</v>
      </c>
      <c r="F39" s="52">
        <v>539</v>
      </c>
      <c r="G39" s="17">
        <v>594.02300000000002</v>
      </c>
      <c r="H39" s="26">
        <v>508</v>
      </c>
      <c r="I39" s="26">
        <v>447</v>
      </c>
      <c r="J39" s="26">
        <v>441</v>
      </c>
      <c r="K39" s="26">
        <v>345</v>
      </c>
      <c r="L39" s="26">
        <v>313</v>
      </c>
      <c r="M39" s="26">
        <v>350</v>
      </c>
      <c r="N39" s="26">
        <v>310</v>
      </c>
      <c r="O39" s="26">
        <v>310</v>
      </c>
      <c r="P39" s="26">
        <v>280</v>
      </c>
      <c r="Q39" s="26">
        <v>295</v>
      </c>
      <c r="R39" s="26">
        <v>336</v>
      </c>
      <c r="S39" s="16">
        <v>180</v>
      </c>
      <c r="T39" s="16">
        <v>250</v>
      </c>
      <c r="U39" s="16">
        <v>250</v>
      </c>
      <c r="V39" s="16">
        <v>262</v>
      </c>
      <c r="W39" s="16">
        <v>250</v>
      </c>
      <c r="X39" s="16">
        <v>260</v>
      </c>
      <c r="Y39" s="16">
        <v>290</v>
      </c>
      <c r="Z39" s="165">
        <v>300</v>
      </c>
      <c r="AA39" s="16">
        <v>332</v>
      </c>
      <c r="AB39" s="16">
        <v>315</v>
      </c>
      <c r="AC39" s="16">
        <v>330</v>
      </c>
      <c r="AD39" s="16">
        <v>330</v>
      </c>
      <c r="AE39" s="16">
        <v>340</v>
      </c>
      <c r="AF39" s="16">
        <v>338</v>
      </c>
      <c r="AG39" s="148">
        <v>353</v>
      </c>
      <c r="AH39" s="148">
        <v>360</v>
      </c>
      <c r="AI39" s="148">
        <v>350</v>
      </c>
      <c r="AJ39" s="148">
        <v>352</v>
      </c>
      <c r="AK39" s="199">
        <v>360</v>
      </c>
      <c r="AL39" s="199"/>
      <c r="AM39" s="199"/>
      <c r="AN39" s="199"/>
    </row>
    <row r="40" spans="1:217" x14ac:dyDescent="0.25">
      <c r="A40" s="91" t="s">
        <v>101</v>
      </c>
      <c r="B40" s="21">
        <v>22</v>
      </c>
      <c r="C40" s="21">
        <v>12</v>
      </c>
      <c r="D40" s="59">
        <v>12</v>
      </c>
      <c r="E40" s="59">
        <v>8</v>
      </c>
      <c r="F40" s="59">
        <v>12</v>
      </c>
      <c r="G40" s="17">
        <v>10</v>
      </c>
      <c r="H40" s="26">
        <v>6</v>
      </c>
      <c r="I40" s="26">
        <v>4</v>
      </c>
      <c r="J40" s="26">
        <v>5</v>
      </c>
      <c r="K40" s="26">
        <v>3.5</v>
      </c>
      <c r="L40" s="26">
        <v>3</v>
      </c>
      <c r="M40" s="26">
        <v>4</v>
      </c>
      <c r="N40" s="26">
        <v>9.6</v>
      </c>
      <c r="O40" s="26">
        <v>8</v>
      </c>
      <c r="P40" s="26">
        <v>8.5</v>
      </c>
      <c r="Q40" s="26">
        <v>7.3</v>
      </c>
      <c r="R40" s="26">
        <v>10</v>
      </c>
      <c r="S40" s="16">
        <v>5.5</v>
      </c>
      <c r="T40" s="16">
        <v>16</v>
      </c>
      <c r="U40" s="16">
        <v>16</v>
      </c>
      <c r="V40" s="16">
        <v>15</v>
      </c>
      <c r="W40" s="16">
        <v>18.5</v>
      </c>
      <c r="X40" s="16">
        <v>12</v>
      </c>
      <c r="Y40" s="16">
        <v>18</v>
      </c>
      <c r="Z40" s="165">
        <v>23.5</v>
      </c>
      <c r="AA40" s="16">
        <v>20</v>
      </c>
      <c r="AB40" s="16">
        <v>21</v>
      </c>
      <c r="AC40" s="16">
        <v>22</v>
      </c>
      <c r="AD40" s="16">
        <v>24</v>
      </c>
      <c r="AE40" s="16">
        <v>21</v>
      </c>
      <c r="AF40" s="16">
        <v>18</v>
      </c>
      <c r="AG40" s="148">
        <v>18</v>
      </c>
      <c r="AH40" s="148">
        <v>21</v>
      </c>
      <c r="AI40" s="148">
        <v>25</v>
      </c>
      <c r="AJ40" s="148">
        <v>22.8</v>
      </c>
      <c r="AK40" s="199">
        <v>15</v>
      </c>
      <c r="AL40" s="199"/>
      <c r="AM40" s="199"/>
      <c r="AN40" s="199"/>
    </row>
    <row r="41" spans="1:217" x14ac:dyDescent="0.25">
      <c r="A41" s="91" t="s">
        <v>15</v>
      </c>
      <c r="B41" s="21">
        <v>134</v>
      </c>
      <c r="C41" s="21">
        <v>84</v>
      </c>
      <c r="D41" s="59">
        <v>87</v>
      </c>
      <c r="E41" s="59">
        <v>89</v>
      </c>
      <c r="F41" s="59">
        <v>95</v>
      </c>
      <c r="G41" s="17">
        <v>100</v>
      </c>
      <c r="H41" s="26">
        <v>107</v>
      </c>
      <c r="I41" s="26">
        <v>62</v>
      </c>
      <c r="J41" s="26">
        <v>78</v>
      </c>
      <c r="K41" s="26">
        <v>78.3</v>
      </c>
      <c r="L41" s="26">
        <v>60</v>
      </c>
      <c r="M41" s="26">
        <v>55</v>
      </c>
      <c r="N41" s="26">
        <v>55</v>
      </c>
      <c r="O41" s="26">
        <v>66</v>
      </c>
      <c r="P41" s="26">
        <v>51</v>
      </c>
      <c r="Q41" s="26">
        <v>54.5</v>
      </c>
      <c r="R41" s="26">
        <v>56</v>
      </c>
      <c r="S41" s="16">
        <v>20</v>
      </c>
      <c r="T41" s="16">
        <v>35</v>
      </c>
      <c r="U41" s="16">
        <v>36</v>
      </c>
      <c r="V41" s="16">
        <v>30</v>
      </c>
      <c r="W41" s="16">
        <v>40</v>
      </c>
      <c r="X41" s="16">
        <v>41</v>
      </c>
      <c r="Y41" s="16">
        <v>42</v>
      </c>
      <c r="Z41" s="165">
        <v>43.5</v>
      </c>
      <c r="AA41" s="16">
        <v>53</v>
      </c>
      <c r="AB41" s="16">
        <v>65</v>
      </c>
      <c r="AC41" s="16">
        <v>56</v>
      </c>
      <c r="AD41" s="16">
        <v>60</v>
      </c>
      <c r="AE41" s="16">
        <v>62</v>
      </c>
      <c r="AF41" s="16">
        <v>60</v>
      </c>
      <c r="AG41" s="148">
        <v>50</v>
      </c>
      <c r="AH41" s="148">
        <v>50</v>
      </c>
      <c r="AI41" s="148">
        <v>56</v>
      </c>
      <c r="AJ41" s="148">
        <v>52</v>
      </c>
      <c r="AK41" s="199">
        <v>62</v>
      </c>
      <c r="AL41" s="199"/>
      <c r="AM41" s="199"/>
      <c r="AN41" s="199"/>
    </row>
    <row r="42" spans="1:217" x14ac:dyDescent="0.25">
      <c r="A42" s="91" t="s">
        <v>102</v>
      </c>
      <c r="B42" s="21">
        <v>420</v>
      </c>
      <c r="C42" s="21">
        <v>377</v>
      </c>
      <c r="D42" s="52">
        <v>377</v>
      </c>
      <c r="E42" s="52">
        <v>494</v>
      </c>
      <c r="F42" s="52">
        <v>402</v>
      </c>
      <c r="G42" s="17">
        <v>460</v>
      </c>
      <c r="H42" s="26">
        <v>360</v>
      </c>
      <c r="I42" s="26">
        <v>363</v>
      </c>
      <c r="J42" s="26">
        <v>460</v>
      </c>
      <c r="K42" s="26">
        <v>295</v>
      </c>
      <c r="L42" s="26">
        <v>263</v>
      </c>
      <c r="M42" s="26">
        <v>320</v>
      </c>
      <c r="N42" s="26">
        <v>290</v>
      </c>
      <c r="O42" s="26">
        <v>305</v>
      </c>
      <c r="P42" s="26">
        <v>210</v>
      </c>
      <c r="Q42" s="26">
        <v>192</v>
      </c>
      <c r="R42" s="26">
        <v>215</v>
      </c>
      <c r="S42" s="16">
        <v>107</v>
      </c>
      <c r="T42" s="16">
        <v>150</v>
      </c>
      <c r="U42" s="16">
        <v>170</v>
      </c>
      <c r="V42" s="16">
        <v>135</v>
      </c>
      <c r="W42" s="16">
        <v>140</v>
      </c>
      <c r="X42" s="16">
        <v>145</v>
      </c>
      <c r="Y42" s="16">
        <v>155</v>
      </c>
      <c r="Z42" s="165">
        <v>175</v>
      </c>
      <c r="AA42" s="16">
        <v>155</v>
      </c>
      <c r="AB42" s="16">
        <v>185</v>
      </c>
      <c r="AC42" s="16">
        <v>100</v>
      </c>
      <c r="AD42" s="16">
        <v>110</v>
      </c>
      <c r="AE42" s="16">
        <v>110</v>
      </c>
      <c r="AF42" s="16">
        <v>95</v>
      </c>
      <c r="AG42" s="148">
        <v>90</v>
      </c>
      <c r="AH42" s="148">
        <v>95</v>
      </c>
      <c r="AI42" s="148">
        <v>94</v>
      </c>
      <c r="AJ42" s="148">
        <v>100</v>
      </c>
      <c r="AK42" s="199">
        <v>90</v>
      </c>
      <c r="AL42" s="199"/>
      <c r="AM42" s="199"/>
      <c r="AN42" s="199"/>
    </row>
    <row r="43" spans="1:217" x14ac:dyDescent="0.25">
      <c r="A43" s="20"/>
      <c r="B43" s="20"/>
      <c r="C43" s="20"/>
      <c r="D43" s="16"/>
      <c r="E43" s="16"/>
      <c r="F43" s="16"/>
      <c r="G43" s="17" t="s">
        <v>17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6"/>
      <c r="T43" s="16"/>
      <c r="U43" s="16"/>
      <c r="V43" s="16"/>
      <c r="W43" s="16"/>
      <c r="X43" s="16"/>
      <c r="Y43" s="16"/>
      <c r="Z43" s="165"/>
      <c r="AA43" s="16"/>
      <c r="AB43" s="16"/>
      <c r="AC43" s="16"/>
      <c r="AD43" s="16"/>
      <c r="AE43" s="16"/>
      <c r="AF43" s="16"/>
      <c r="AG43" s="148"/>
      <c r="AH43" s="148"/>
      <c r="AI43" s="148"/>
      <c r="AJ43" s="148"/>
      <c r="AK43" s="199"/>
      <c r="AL43" s="199"/>
      <c r="AM43" s="199"/>
      <c r="AN43" s="199"/>
    </row>
    <row r="44" spans="1:217" x14ac:dyDescent="0.25">
      <c r="A44" s="22" t="s">
        <v>18</v>
      </c>
      <c r="B44" s="18">
        <f>SUM(B34:B42)</f>
        <v>1645</v>
      </c>
      <c r="C44" s="18">
        <f>SUM(C34:C42)</f>
        <v>1538</v>
      </c>
      <c r="D44" s="18">
        <f>SUM(D34:D42)</f>
        <v>1490</v>
      </c>
      <c r="E44" s="18">
        <f>SUM(E34:E42)</f>
        <v>1606</v>
      </c>
      <c r="F44" s="18">
        <f>SUM(F34:F42)</f>
        <v>1678</v>
      </c>
      <c r="G44" s="18">
        <f t="shared" ref="G44:S44" si="4">SUM(G34:G42)</f>
        <v>1878.6510000000001</v>
      </c>
      <c r="H44" s="18">
        <f t="shared" si="4"/>
        <v>1550.7</v>
      </c>
      <c r="I44" s="18">
        <f t="shared" si="4"/>
        <v>1403</v>
      </c>
      <c r="J44" s="18">
        <f t="shared" si="4"/>
        <v>1567</v>
      </c>
      <c r="K44" s="18">
        <f t="shared" si="4"/>
        <v>1158.8</v>
      </c>
      <c r="L44" s="18">
        <f t="shared" si="4"/>
        <v>1075</v>
      </c>
      <c r="M44" s="18">
        <f t="shared" si="4"/>
        <v>1280.94</v>
      </c>
      <c r="N44" s="18">
        <f t="shared" si="4"/>
        <v>1111.9000000000001</v>
      </c>
      <c r="O44" s="18">
        <f t="shared" si="4"/>
        <v>1174.3</v>
      </c>
      <c r="P44" s="18">
        <f t="shared" si="4"/>
        <v>952.5</v>
      </c>
      <c r="Q44" s="18">
        <f t="shared" si="4"/>
        <v>1001.3</v>
      </c>
      <c r="R44" s="18">
        <f t="shared" si="4"/>
        <v>1110</v>
      </c>
      <c r="S44" s="18">
        <f t="shared" si="4"/>
        <v>567.20000000000005</v>
      </c>
      <c r="T44" s="63">
        <f t="shared" ref="T44:AC44" si="5">SUM(T34:T42)</f>
        <v>927</v>
      </c>
      <c r="U44" s="70">
        <f t="shared" si="5"/>
        <v>1062</v>
      </c>
      <c r="V44" s="70">
        <f t="shared" si="5"/>
        <v>938.5</v>
      </c>
      <c r="W44" s="70">
        <f t="shared" si="5"/>
        <v>1022.7</v>
      </c>
      <c r="X44" s="70">
        <f t="shared" si="5"/>
        <v>954</v>
      </c>
      <c r="Y44" s="70">
        <f t="shared" si="5"/>
        <v>1063</v>
      </c>
      <c r="Z44" s="168">
        <f t="shared" si="5"/>
        <v>1164</v>
      </c>
      <c r="AA44" s="70">
        <f t="shared" si="5"/>
        <v>1137</v>
      </c>
      <c r="AB44" s="70">
        <f t="shared" si="5"/>
        <v>1204.8</v>
      </c>
      <c r="AC44" s="70">
        <f t="shared" si="5"/>
        <v>932</v>
      </c>
      <c r="AD44" s="70">
        <f t="shared" ref="AD44:AI44" si="6">SUM(AD34:AD42)</f>
        <v>985.5</v>
      </c>
      <c r="AE44" s="70">
        <f t="shared" si="6"/>
        <v>1050.75</v>
      </c>
      <c r="AF44" s="70">
        <f t="shared" si="6"/>
        <v>1002.0999999999999</v>
      </c>
      <c r="AG44" s="150">
        <f t="shared" si="6"/>
        <v>994.5</v>
      </c>
      <c r="AH44" s="150">
        <f t="shared" si="6"/>
        <v>1063.5</v>
      </c>
      <c r="AI44" s="150">
        <f t="shared" si="6"/>
        <v>1048</v>
      </c>
      <c r="AJ44" s="150">
        <f>SUM(AJ34:AJ42)</f>
        <v>1064.8</v>
      </c>
      <c r="AK44" s="200">
        <f>SUM(AK34:AK42)</f>
        <v>1081.5</v>
      </c>
      <c r="AL44" s="200">
        <f t="shared" ref="AL44:AM44" si="7">SUM(AL34:AL42)</f>
        <v>0</v>
      </c>
      <c r="AM44" s="200">
        <f t="shared" si="7"/>
        <v>0</v>
      </c>
      <c r="AN44" s="200">
        <f>SUM(AN34:AN42)</f>
        <v>0</v>
      </c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</row>
    <row r="45" spans="1:217" x14ac:dyDescent="0.25">
      <c r="A45" s="23"/>
      <c r="B45" s="23"/>
      <c r="C45" s="23"/>
      <c r="D45" s="58"/>
      <c r="E45" s="58"/>
      <c r="F45" s="58"/>
      <c r="G45" s="1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9"/>
      <c r="T45" s="19"/>
      <c r="U45" s="19"/>
      <c r="V45" s="19"/>
      <c r="W45" s="19"/>
      <c r="X45" s="19"/>
      <c r="Y45" s="19"/>
      <c r="Z45" s="167"/>
      <c r="AA45" s="19"/>
      <c r="AB45" s="19"/>
      <c r="AC45" s="19"/>
      <c r="AD45" s="19"/>
      <c r="AE45" s="19"/>
      <c r="AF45" s="19"/>
      <c r="AG45" s="127"/>
      <c r="AH45" s="127"/>
      <c r="AI45" s="127"/>
      <c r="AJ45" s="127"/>
      <c r="AK45" s="201"/>
      <c r="AL45" s="201"/>
      <c r="AM45" s="201"/>
      <c r="AN45" s="201"/>
    </row>
    <row r="46" spans="1:217" x14ac:dyDescent="0.25">
      <c r="O46" s="35"/>
      <c r="P46" s="35"/>
      <c r="Q46" s="35"/>
      <c r="R46" s="35"/>
      <c r="AA46" s="159"/>
      <c r="AB46" s="159"/>
      <c r="AC46" s="159"/>
      <c r="AD46" s="159"/>
      <c r="AE46" s="159"/>
      <c r="AF46" s="159"/>
      <c r="AG46" s="159"/>
      <c r="AH46" s="159"/>
      <c r="AL46" s="160">
        <f>AVERAGE(AF44:AJ44)</f>
        <v>1034.5800000000002</v>
      </c>
      <c r="AM46" s="194" t="s">
        <v>178</v>
      </c>
    </row>
    <row r="47" spans="1:217" x14ac:dyDescent="0.25">
      <c r="A47" s="37" t="s">
        <v>32</v>
      </c>
      <c r="B47" s="37"/>
      <c r="C47" s="37"/>
      <c r="D47" s="37"/>
      <c r="E47" s="37"/>
      <c r="F47" s="37"/>
      <c r="G47" s="37"/>
      <c r="H47" s="37"/>
      <c r="I47" s="37"/>
      <c r="O47" s="35"/>
      <c r="P47" s="35"/>
      <c r="Q47" s="35"/>
      <c r="R47" s="35"/>
      <c r="AA47" s="159"/>
      <c r="AB47" s="159"/>
      <c r="AC47" s="159"/>
      <c r="AD47" s="159"/>
      <c r="AE47" s="159"/>
      <c r="AF47" s="159"/>
      <c r="AG47" s="159"/>
      <c r="AH47" s="159"/>
      <c r="AL47" s="160">
        <f>AVERAGE(AA44:AJ44)</f>
        <v>1048.2949999999998</v>
      </c>
      <c r="AM47" s="194" t="s">
        <v>179</v>
      </c>
    </row>
    <row r="48" spans="1:217" x14ac:dyDescent="0.25">
      <c r="A48" s="37"/>
      <c r="B48" s="37"/>
      <c r="C48" s="37"/>
      <c r="D48" s="37"/>
      <c r="E48" s="37"/>
      <c r="F48" s="37"/>
      <c r="G48" s="37"/>
      <c r="H48" s="37"/>
      <c r="I48" s="37"/>
      <c r="O48" s="35"/>
      <c r="P48" s="35"/>
      <c r="Q48" s="35"/>
      <c r="R48" s="35"/>
      <c r="AA48" s="159"/>
      <c r="AB48" s="159"/>
      <c r="AC48" s="159"/>
      <c r="AD48" s="159"/>
      <c r="AE48" s="159"/>
      <c r="AF48" s="159"/>
      <c r="AG48" s="159"/>
      <c r="AH48" s="159"/>
      <c r="AI48" s="195"/>
      <c r="AJ48" s="196"/>
    </row>
    <row r="49" spans="1:40" x14ac:dyDescent="0.25">
      <c r="A49" s="79" t="s">
        <v>73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</row>
    <row r="50" spans="1:40" x14ac:dyDescent="0.25">
      <c r="A50" s="38"/>
      <c r="B50" s="8"/>
      <c r="C50" s="8"/>
      <c r="D50" s="51" t="s">
        <v>37</v>
      </c>
      <c r="E50" s="51" t="s">
        <v>40</v>
      </c>
      <c r="F50" s="51" t="s">
        <v>41</v>
      </c>
      <c r="G50" s="29" t="s">
        <v>1</v>
      </c>
      <c r="H50" s="30" t="s">
        <v>2</v>
      </c>
      <c r="I50" s="30" t="s">
        <v>3</v>
      </c>
      <c r="J50" s="30" t="s">
        <v>4</v>
      </c>
      <c r="K50" s="44" t="s">
        <v>5</v>
      </c>
      <c r="L50" s="44" t="s">
        <v>24</v>
      </c>
      <c r="M50" s="44" t="s">
        <v>25</v>
      </c>
      <c r="N50" s="44" t="s">
        <v>26</v>
      </c>
      <c r="O50" s="44" t="s">
        <v>27</v>
      </c>
      <c r="P50" s="44" t="s">
        <v>29</v>
      </c>
      <c r="Q50" s="44" t="s">
        <v>30</v>
      </c>
      <c r="R50" s="44" t="s">
        <v>31</v>
      </c>
      <c r="S50" s="44" t="s">
        <v>35</v>
      </c>
      <c r="T50" s="44" t="s">
        <v>42</v>
      </c>
      <c r="U50" s="44" t="s">
        <v>43</v>
      </c>
      <c r="V50" s="44" t="e">
        <f>#REF!</f>
        <v>#REF!</v>
      </c>
      <c r="W50" s="44" t="e">
        <f>#REF!</f>
        <v>#REF!</v>
      </c>
      <c r="X50" s="44" t="e">
        <f>#REF!</f>
        <v>#REF!</v>
      </c>
      <c r="Y50" s="44" t="e">
        <f>#REF!</f>
        <v>#REF!</v>
      </c>
      <c r="Z50" s="169" t="e">
        <f>#REF!</f>
        <v>#REF!</v>
      </c>
      <c r="AA50" s="44" t="e">
        <f>#REF!</f>
        <v>#REF!</v>
      </c>
      <c r="AB50" s="44" t="e">
        <f>#REF!</f>
        <v>#REF!</v>
      </c>
      <c r="AC50" s="95" t="s">
        <v>157</v>
      </c>
      <c r="AD50" s="95" t="s">
        <v>162</v>
      </c>
      <c r="AE50" s="95" t="s">
        <v>161</v>
      </c>
      <c r="AF50" s="95" t="s">
        <v>168</v>
      </c>
      <c r="AG50" s="95" t="s">
        <v>175</v>
      </c>
      <c r="AH50" s="95" t="s">
        <v>169</v>
      </c>
      <c r="AI50" s="157" t="s">
        <v>176</v>
      </c>
      <c r="AJ50" s="95" t="s">
        <v>177</v>
      </c>
      <c r="AK50" s="203" t="s">
        <v>180</v>
      </c>
      <c r="AL50" s="203" t="s">
        <v>182</v>
      </c>
      <c r="AM50" s="203" t="s">
        <v>183</v>
      </c>
      <c r="AN50" s="203" t="s">
        <v>184</v>
      </c>
    </row>
    <row r="51" spans="1:40" x14ac:dyDescent="0.25">
      <c r="A51" s="19"/>
      <c r="B51" s="28"/>
      <c r="C51" s="28"/>
      <c r="D51" s="33" t="s">
        <v>7</v>
      </c>
      <c r="E51" s="33" t="s">
        <v>7</v>
      </c>
      <c r="F51" s="33" t="s">
        <v>7</v>
      </c>
      <c r="G51" s="33" t="s">
        <v>7</v>
      </c>
      <c r="H51" s="33" t="s">
        <v>7</v>
      </c>
      <c r="I51" s="33" t="s">
        <v>7</v>
      </c>
      <c r="J51" s="33" t="s">
        <v>7</v>
      </c>
      <c r="K51" s="33" t="s">
        <v>7</v>
      </c>
      <c r="L51" s="33" t="s">
        <v>7</v>
      </c>
      <c r="M51" s="33" t="s">
        <v>7</v>
      </c>
      <c r="N51" s="33" t="s">
        <v>7</v>
      </c>
      <c r="O51" s="33" t="s">
        <v>7</v>
      </c>
      <c r="P51" s="33" t="s">
        <v>7</v>
      </c>
      <c r="Q51" s="33" t="s">
        <v>7</v>
      </c>
      <c r="R51" s="33" t="s">
        <v>7</v>
      </c>
      <c r="S51" s="33" t="s">
        <v>7</v>
      </c>
      <c r="T51" s="33" t="s">
        <v>7</v>
      </c>
      <c r="U51" s="33" t="s">
        <v>7</v>
      </c>
      <c r="V51" s="33" t="s">
        <v>7</v>
      </c>
      <c r="W51" s="33" t="s">
        <v>7</v>
      </c>
      <c r="X51" s="33" t="s">
        <v>7</v>
      </c>
      <c r="Y51" s="33" t="s">
        <v>7</v>
      </c>
      <c r="Z51" s="163" t="s">
        <v>7</v>
      </c>
      <c r="AA51" s="33" t="s">
        <v>7</v>
      </c>
      <c r="AB51" s="33" t="s">
        <v>7</v>
      </c>
      <c r="AC51" s="33" t="s">
        <v>7</v>
      </c>
      <c r="AD51" s="33" t="s">
        <v>7</v>
      </c>
      <c r="AE51" s="33" t="s">
        <v>7</v>
      </c>
      <c r="AF51" s="33" t="s">
        <v>7</v>
      </c>
      <c r="AG51" s="149" t="s">
        <v>7</v>
      </c>
      <c r="AH51" s="133" t="s">
        <v>165</v>
      </c>
      <c r="AI51" s="133" t="s">
        <v>165</v>
      </c>
      <c r="AJ51" s="133" t="s">
        <v>165</v>
      </c>
      <c r="AK51" s="198" t="s">
        <v>165</v>
      </c>
      <c r="AL51" s="198" t="s">
        <v>165</v>
      </c>
      <c r="AM51" s="198" t="s">
        <v>165</v>
      </c>
      <c r="AN51" s="198" t="s">
        <v>165</v>
      </c>
    </row>
    <row r="52" spans="1:40" x14ac:dyDescent="0.25">
      <c r="A52" s="20"/>
      <c r="B52" s="20"/>
      <c r="C52" s="20"/>
      <c r="D52" s="16"/>
      <c r="E52" s="16"/>
      <c r="F52" s="16"/>
      <c r="G52" s="1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8"/>
      <c r="T52" s="38"/>
      <c r="U52" s="38"/>
      <c r="V52" s="38"/>
      <c r="W52" s="38"/>
      <c r="X52" s="38"/>
      <c r="Y52" s="38"/>
      <c r="Z52" s="164"/>
      <c r="AA52" s="38"/>
      <c r="AB52" s="38"/>
      <c r="AC52" s="38"/>
      <c r="AD52" s="38"/>
      <c r="AE52" s="38"/>
      <c r="AF52" s="38"/>
      <c r="AG52" s="146"/>
      <c r="AH52" s="146"/>
      <c r="AI52" s="146"/>
      <c r="AJ52" s="146"/>
      <c r="AK52" s="199"/>
      <c r="AL52" s="199"/>
      <c r="AM52" s="199"/>
      <c r="AN52" s="199"/>
    </row>
    <row r="53" spans="1:40" x14ac:dyDescent="0.25">
      <c r="A53" s="91" t="s">
        <v>97</v>
      </c>
      <c r="B53" s="16">
        <f t="shared" ref="B53:AG53" si="8">B17+B34</f>
        <v>2</v>
      </c>
      <c r="C53" s="16">
        <f t="shared" si="8"/>
        <v>2</v>
      </c>
      <c r="D53" s="16">
        <f t="shared" si="8"/>
        <v>2</v>
      </c>
      <c r="E53" s="16">
        <f t="shared" si="8"/>
        <v>2</v>
      </c>
      <c r="F53" s="16">
        <f t="shared" si="8"/>
        <v>2</v>
      </c>
      <c r="G53" s="16">
        <f t="shared" si="8"/>
        <v>2.6909999999999998</v>
      </c>
      <c r="H53" s="16">
        <f t="shared" si="8"/>
        <v>2.7</v>
      </c>
      <c r="I53" s="16">
        <f t="shared" si="8"/>
        <v>4</v>
      </c>
      <c r="J53" s="16">
        <f t="shared" si="8"/>
        <v>4</v>
      </c>
      <c r="K53" s="16">
        <f t="shared" si="8"/>
        <v>1</v>
      </c>
      <c r="L53" s="16">
        <f t="shared" si="8"/>
        <v>1</v>
      </c>
      <c r="M53" s="16">
        <f t="shared" si="8"/>
        <v>1.44</v>
      </c>
      <c r="N53" s="16">
        <f t="shared" si="8"/>
        <v>1.405</v>
      </c>
      <c r="O53" s="16">
        <f t="shared" si="8"/>
        <v>2.08</v>
      </c>
      <c r="P53" s="16">
        <f t="shared" si="8"/>
        <v>3.05</v>
      </c>
      <c r="Q53" s="16">
        <f t="shared" si="8"/>
        <v>2.1</v>
      </c>
      <c r="R53" s="16">
        <f t="shared" si="8"/>
        <v>2</v>
      </c>
      <c r="S53" s="16">
        <f t="shared" si="8"/>
        <v>2.7</v>
      </c>
      <c r="T53" s="16">
        <f t="shared" si="8"/>
        <v>2.0299999999999998</v>
      </c>
      <c r="U53" s="16">
        <f t="shared" si="8"/>
        <v>4</v>
      </c>
      <c r="V53" s="16">
        <f t="shared" si="8"/>
        <v>5</v>
      </c>
      <c r="W53" s="16">
        <f t="shared" si="8"/>
        <v>2.5</v>
      </c>
      <c r="X53" s="16">
        <f t="shared" si="8"/>
        <v>2.2999999999999998</v>
      </c>
      <c r="Y53" s="16">
        <f t="shared" si="8"/>
        <v>3</v>
      </c>
      <c r="Z53" s="165">
        <f t="shared" si="8"/>
        <v>3.3</v>
      </c>
      <c r="AA53" s="16">
        <f t="shared" si="8"/>
        <v>3.5</v>
      </c>
      <c r="AB53" s="16">
        <f t="shared" si="8"/>
        <v>4.25</v>
      </c>
      <c r="AC53" s="16">
        <f t="shared" si="8"/>
        <v>4.5</v>
      </c>
      <c r="AD53" s="16">
        <f t="shared" si="8"/>
        <v>2.2000000000000002</v>
      </c>
      <c r="AE53" s="16">
        <f t="shared" si="8"/>
        <v>3.75</v>
      </c>
      <c r="AF53" s="16">
        <f t="shared" si="8"/>
        <v>3.8</v>
      </c>
      <c r="AG53" s="148">
        <f t="shared" si="8"/>
        <v>3.8</v>
      </c>
      <c r="AH53" s="148">
        <f t="shared" ref="AH53:AK54" si="9">SUM(AH17+AH34)</f>
        <v>4</v>
      </c>
      <c r="AI53" s="148">
        <f t="shared" si="9"/>
        <v>4</v>
      </c>
      <c r="AJ53" s="148">
        <f t="shared" si="9"/>
        <v>3.75</v>
      </c>
      <c r="AK53" s="204">
        <f t="shared" si="9"/>
        <v>3.75</v>
      </c>
      <c r="AL53" s="204">
        <f t="shared" ref="AL53:AN53" si="10">SUM(AL17+AL34)</f>
        <v>0</v>
      </c>
      <c r="AM53" s="204">
        <f t="shared" si="10"/>
        <v>0</v>
      </c>
      <c r="AN53" s="204">
        <f t="shared" si="10"/>
        <v>0</v>
      </c>
    </row>
    <row r="54" spans="1:40" x14ac:dyDescent="0.25">
      <c r="A54" s="91" t="s">
        <v>98</v>
      </c>
      <c r="B54" s="16">
        <f t="shared" ref="B54:AG54" si="11">B18+B35</f>
        <v>29</v>
      </c>
      <c r="C54" s="16">
        <f t="shared" si="11"/>
        <v>18</v>
      </c>
      <c r="D54" s="16">
        <f t="shared" si="11"/>
        <v>19</v>
      </c>
      <c r="E54" s="16">
        <f t="shared" si="11"/>
        <v>22</v>
      </c>
      <c r="F54" s="16">
        <f t="shared" si="11"/>
        <v>26</v>
      </c>
      <c r="G54" s="16">
        <f t="shared" si="11"/>
        <v>29</v>
      </c>
      <c r="H54" s="16">
        <f t="shared" si="11"/>
        <v>22</v>
      </c>
      <c r="I54" s="16">
        <f t="shared" si="11"/>
        <v>27</v>
      </c>
      <c r="J54" s="16">
        <f t="shared" si="11"/>
        <v>25</v>
      </c>
      <c r="K54" s="16">
        <f t="shared" si="11"/>
        <v>20</v>
      </c>
      <c r="L54" s="16">
        <f t="shared" si="11"/>
        <v>22.7</v>
      </c>
      <c r="M54" s="16">
        <f t="shared" si="11"/>
        <v>24.5</v>
      </c>
      <c r="N54" s="16">
        <f t="shared" si="11"/>
        <v>32.5</v>
      </c>
      <c r="O54" s="16">
        <f t="shared" si="11"/>
        <v>52.3</v>
      </c>
      <c r="P54" s="16">
        <f t="shared" si="11"/>
        <v>54.9</v>
      </c>
      <c r="Q54" s="16">
        <f t="shared" si="11"/>
        <v>48.7</v>
      </c>
      <c r="R54" s="16">
        <f t="shared" si="11"/>
        <v>50</v>
      </c>
      <c r="S54" s="16">
        <f t="shared" si="11"/>
        <v>40</v>
      </c>
      <c r="T54" s="16">
        <f t="shared" si="11"/>
        <v>48.77</v>
      </c>
      <c r="U54" s="16">
        <f t="shared" si="11"/>
        <v>55</v>
      </c>
      <c r="V54" s="16">
        <f t="shared" si="11"/>
        <v>50.5</v>
      </c>
      <c r="W54" s="16">
        <f t="shared" si="11"/>
        <v>53</v>
      </c>
      <c r="X54" s="16">
        <f t="shared" si="11"/>
        <v>47</v>
      </c>
      <c r="Y54" s="16">
        <f t="shared" si="11"/>
        <v>49.2</v>
      </c>
      <c r="Z54" s="165">
        <f t="shared" si="11"/>
        <v>53.2</v>
      </c>
      <c r="AA54" s="16">
        <f t="shared" si="11"/>
        <v>50.2</v>
      </c>
      <c r="AB54" s="16">
        <f t="shared" si="11"/>
        <v>49.5</v>
      </c>
      <c r="AC54" s="16">
        <f t="shared" si="11"/>
        <v>53.75</v>
      </c>
      <c r="AD54" s="16">
        <f t="shared" si="11"/>
        <v>48.5</v>
      </c>
      <c r="AE54" s="16">
        <f t="shared" si="11"/>
        <v>46.6</v>
      </c>
      <c r="AF54" s="16">
        <f t="shared" si="11"/>
        <v>46.9</v>
      </c>
      <c r="AG54" s="148">
        <f t="shared" si="11"/>
        <v>46.5</v>
      </c>
      <c r="AH54" s="148">
        <f t="shared" si="9"/>
        <v>44.4</v>
      </c>
      <c r="AI54" s="148">
        <f t="shared" si="9"/>
        <v>45</v>
      </c>
      <c r="AJ54" s="148">
        <f t="shared" si="9"/>
        <v>44.5</v>
      </c>
      <c r="AK54" s="204">
        <f t="shared" si="9"/>
        <v>43.5</v>
      </c>
      <c r="AL54" s="204">
        <f t="shared" ref="AL54:AN54" si="12">SUM(AL18+AL35)</f>
        <v>0</v>
      </c>
      <c r="AM54" s="204">
        <f t="shared" si="12"/>
        <v>0</v>
      </c>
      <c r="AN54" s="204">
        <f t="shared" si="12"/>
        <v>0</v>
      </c>
    </row>
    <row r="55" spans="1:40" x14ac:dyDescent="0.25">
      <c r="A55" s="91" t="s">
        <v>99</v>
      </c>
      <c r="B55" s="16">
        <f t="shared" ref="B55:AG55" si="13">B19+B36</f>
        <v>1252</v>
      </c>
      <c r="C55" s="16">
        <f t="shared" si="13"/>
        <v>1161</v>
      </c>
      <c r="D55" s="16">
        <f t="shared" si="13"/>
        <v>929</v>
      </c>
      <c r="E55" s="16">
        <f t="shared" si="13"/>
        <v>1134</v>
      </c>
      <c r="F55" s="16">
        <f t="shared" si="13"/>
        <v>1256</v>
      </c>
      <c r="G55" s="16">
        <f t="shared" si="13"/>
        <v>1320</v>
      </c>
      <c r="H55" s="16">
        <f t="shared" si="13"/>
        <v>930</v>
      </c>
      <c r="I55" s="16">
        <f t="shared" si="13"/>
        <v>1108</v>
      </c>
      <c r="J55" s="16">
        <f t="shared" si="13"/>
        <v>1179</v>
      </c>
      <c r="K55" s="16">
        <f t="shared" si="13"/>
        <v>1025</v>
      </c>
      <c r="L55" s="16">
        <f t="shared" si="13"/>
        <v>1042</v>
      </c>
      <c r="M55" s="16">
        <f t="shared" si="13"/>
        <v>1278</v>
      </c>
      <c r="N55" s="16">
        <f t="shared" si="13"/>
        <v>975</v>
      </c>
      <c r="O55" s="16">
        <f t="shared" si="13"/>
        <v>1066</v>
      </c>
      <c r="P55" s="16">
        <f t="shared" si="13"/>
        <v>1115</v>
      </c>
      <c r="Q55" s="16">
        <f t="shared" si="13"/>
        <v>1010</v>
      </c>
      <c r="R55" s="16">
        <f t="shared" si="13"/>
        <v>1045</v>
      </c>
      <c r="S55" s="16">
        <f t="shared" si="13"/>
        <v>535</v>
      </c>
      <c r="T55" s="16">
        <f t="shared" si="13"/>
        <v>1020</v>
      </c>
      <c r="U55" s="16">
        <f t="shared" si="13"/>
        <v>1170</v>
      </c>
      <c r="V55" s="16">
        <f t="shared" si="13"/>
        <v>955</v>
      </c>
      <c r="W55" s="16">
        <f t="shared" si="13"/>
        <v>1156</v>
      </c>
      <c r="X55" s="16">
        <f t="shared" si="13"/>
        <v>990</v>
      </c>
      <c r="Y55" s="16">
        <f t="shared" si="13"/>
        <v>1160</v>
      </c>
      <c r="Z55" s="165">
        <f t="shared" si="13"/>
        <v>1230</v>
      </c>
      <c r="AA55" s="16">
        <f t="shared" si="13"/>
        <v>1195</v>
      </c>
      <c r="AB55" s="16">
        <f t="shared" si="13"/>
        <v>1220</v>
      </c>
      <c r="AC55" s="16">
        <f t="shared" si="13"/>
        <v>700</v>
      </c>
      <c r="AD55" s="16">
        <f t="shared" si="13"/>
        <v>1160</v>
      </c>
      <c r="AE55" s="16">
        <f t="shared" si="13"/>
        <v>1054</v>
      </c>
      <c r="AF55" s="16">
        <f t="shared" si="13"/>
        <v>1030</v>
      </c>
      <c r="AG55" s="148">
        <f t="shared" si="13"/>
        <v>1220</v>
      </c>
      <c r="AH55" s="148">
        <f t="shared" ref="AH55:AK61" si="14">SUM(AH19,AH36)</f>
        <v>1327.5</v>
      </c>
      <c r="AI55" s="148">
        <f t="shared" si="14"/>
        <v>1224.5</v>
      </c>
      <c r="AJ55" s="148">
        <f t="shared" si="14"/>
        <v>1181</v>
      </c>
      <c r="AK55" s="204">
        <f t="shared" si="14"/>
        <v>1250</v>
      </c>
      <c r="AL55" s="204">
        <f t="shared" ref="AL55:AN55" si="15">SUM(AL19,AL36)</f>
        <v>0</v>
      </c>
      <c r="AM55" s="204">
        <f t="shared" si="15"/>
        <v>0</v>
      </c>
      <c r="AN55" s="204">
        <f t="shared" si="15"/>
        <v>0</v>
      </c>
    </row>
    <row r="56" spans="1:40" x14ac:dyDescent="0.25">
      <c r="A56" s="91" t="s">
        <v>100</v>
      </c>
      <c r="B56" s="16">
        <f t="shared" ref="B56:AG56" si="16">B20+B37</f>
        <v>39</v>
      </c>
      <c r="C56" s="16">
        <f t="shared" si="16"/>
        <v>35</v>
      </c>
      <c r="D56" s="16">
        <f t="shared" si="16"/>
        <v>33</v>
      </c>
      <c r="E56" s="16">
        <f t="shared" si="16"/>
        <v>31</v>
      </c>
      <c r="F56" s="16">
        <f t="shared" si="16"/>
        <v>29</v>
      </c>
      <c r="G56" s="16">
        <f t="shared" si="16"/>
        <v>31.385999999999999</v>
      </c>
      <c r="H56" s="16">
        <f t="shared" si="16"/>
        <v>32.4</v>
      </c>
      <c r="I56" s="16">
        <f t="shared" si="16"/>
        <v>40</v>
      </c>
      <c r="J56" s="16">
        <f t="shared" si="16"/>
        <v>15</v>
      </c>
      <c r="K56" s="16">
        <f t="shared" si="16"/>
        <v>10</v>
      </c>
      <c r="L56" s="16">
        <f t="shared" si="16"/>
        <v>9</v>
      </c>
      <c r="M56" s="16">
        <f t="shared" si="16"/>
        <v>13.5</v>
      </c>
      <c r="N56" s="16">
        <f t="shared" si="16"/>
        <v>10.9</v>
      </c>
      <c r="O56" s="16">
        <f t="shared" si="16"/>
        <v>9.5</v>
      </c>
      <c r="P56" s="16">
        <f t="shared" si="16"/>
        <v>10.5</v>
      </c>
      <c r="Q56" s="16">
        <f t="shared" si="16"/>
        <v>20</v>
      </c>
      <c r="R56" s="16">
        <f t="shared" si="16"/>
        <v>17</v>
      </c>
      <c r="S56" s="16">
        <f t="shared" si="16"/>
        <v>13</v>
      </c>
      <c r="T56" s="16">
        <f t="shared" si="16"/>
        <v>16</v>
      </c>
      <c r="U56" s="16">
        <f t="shared" si="16"/>
        <v>16</v>
      </c>
      <c r="V56" s="16">
        <f t="shared" si="16"/>
        <v>16</v>
      </c>
      <c r="W56" s="16">
        <f t="shared" si="16"/>
        <v>16.399999999999999</v>
      </c>
      <c r="X56" s="16">
        <f t="shared" si="16"/>
        <v>15</v>
      </c>
      <c r="Y56" s="16">
        <f t="shared" si="16"/>
        <v>17</v>
      </c>
      <c r="Z56" s="165">
        <f t="shared" si="16"/>
        <v>18.7</v>
      </c>
      <c r="AA56" s="16">
        <f t="shared" si="16"/>
        <v>18.5</v>
      </c>
      <c r="AB56" s="16">
        <f t="shared" si="16"/>
        <v>16.600000000000001</v>
      </c>
      <c r="AC56" s="16">
        <f t="shared" si="16"/>
        <v>14</v>
      </c>
      <c r="AD56" s="16">
        <f t="shared" si="16"/>
        <v>13.9</v>
      </c>
      <c r="AE56" s="16">
        <f t="shared" si="16"/>
        <v>14.5</v>
      </c>
      <c r="AF56" s="16">
        <f t="shared" si="16"/>
        <v>14</v>
      </c>
      <c r="AG56" s="148">
        <f t="shared" si="16"/>
        <v>22.5</v>
      </c>
      <c r="AH56" s="148">
        <f t="shared" si="14"/>
        <v>24</v>
      </c>
      <c r="AI56" s="148">
        <f t="shared" si="14"/>
        <v>26.5</v>
      </c>
      <c r="AJ56" s="148">
        <f t="shared" si="14"/>
        <v>30.75</v>
      </c>
      <c r="AK56" s="204">
        <f t="shared" si="14"/>
        <v>33</v>
      </c>
      <c r="AL56" s="204">
        <f t="shared" ref="AL56:AN56" si="17">SUM(AL20,AL37)</f>
        <v>0</v>
      </c>
      <c r="AM56" s="204">
        <f t="shared" si="17"/>
        <v>0</v>
      </c>
      <c r="AN56" s="204">
        <f t="shared" si="17"/>
        <v>0</v>
      </c>
    </row>
    <row r="57" spans="1:40" x14ac:dyDescent="0.25">
      <c r="A57" s="91" t="s">
        <v>12</v>
      </c>
      <c r="B57" s="16">
        <f t="shared" ref="B57:AG57" si="18">B21+B38</f>
        <v>99</v>
      </c>
      <c r="C57" s="16">
        <f t="shared" si="18"/>
        <v>92</v>
      </c>
      <c r="D57" s="16">
        <f t="shared" si="18"/>
        <v>82</v>
      </c>
      <c r="E57" s="16">
        <f t="shared" si="18"/>
        <v>86</v>
      </c>
      <c r="F57" s="16">
        <f t="shared" si="18"/>
        <v>83</v>
      </c>
      <c r="G57" s="16">
        <f t="shared" si="18"/>
        <v>92.53</v>
      </c>
      <c r="H57" s="16">
        <f t="shared" si="18"/>
        <v>90</v>
      </c>
      <c r="I57" s="16">
        <f t="shared" si="18"/>
        <v>93</v>
      </c>
      <c r="J57" s="16">
        <f t="shared" si="18"/>
        <v>97</v>
      </c>
      <c r="K57" s="16">
        <f t="shared" si="18"/>
        <v>90</v>
      </c>
      <c r="L57" s="16">
        <f t="shared" si="18"/>
        <v>88</v>
      </c>
      <c r="M57" s="16">
        <f t="shared" si="18"/>
        <v>82</v>
      </c>
      <c r="N57" s="16">
        <f t="shared" si="18"/>
        <v>71.5</v>
      </c>
      <c r="O57" s="16">
        <f t="shared" si="18"/>
        <v>82.5</v>
      </c>
      <c r="P57" s="16">
        <f t="shared" si="18"/>
        <v>85</v>
      </c>
      <c r="Q57" s="16">
        <f t="shared" si="18"/>
        <v>78.7</v>
      </c>
      <c r="R57" s="16">
        <f t="shared" si="18"/>
        <v>81</v>
      </c>
      <c r="S57" s="16">
        <f t="shared" si="18"/>
        <v>59</v>
      </c>
      <c r="T57" s="16">
        <f t="shared" si="18"/>
        <v>74</v>
      </c>
      <c r="U57" s="16">
        <f t="shared" si="18"/>
        <v>83</v>
      </c>
      <c r="V57" s="16">
        <f t="shared" si="18"/>
        <v>82</v>
      </c>
      <c r="W57" s="16">
        <f t="shared" si="18"/>
        <v>88</v>
      </c>
      <c r="X57" s="16">
        <f t="shared" si="18"/>
        <v>81</v>
      </c>
      <c r="Y57" s="16">
        <f t="shared" si="18"/>
        <v>89</v>
      </c>
      <c r="Z57" s="165">
        <f t="shared" si="18"/>
        <v>95</v>
      </c>
      <c r="AA57" s="16">
        <f t="shared" si="18"/>
        <v>88</v>
      </c>
      <c r="AB57" s="16">
        <f t="shared" si="18"/>
        <v>85</v>
      </c>
      <c r="AC57" s="16">
        <f t="shared" si="18"/>
        <v>86</v>
      </c>
      <c r="AD57" s="16">
        <f t="shared" si="18"/>
        <v>100</v>
      </c>
      <c r="AE57" s="16">
        <f t="shared" si="18"/>
        <v>95</v>
      </c>
      <c r="AF57" s="16">
        <f t="shared" si="18"/>
        <v>99</v>
      </c>
      <c r="AG57" s="148">
        <f t="shared" si="18"/>
        <v>102</v>
      </c>
      <c r="AH57" s="148">
        <f t="shared" si="14"/>
        <v>105</v>
      </c>
      <c r="AI57" s="148">
        <f t="shared" si="14"/>
        <v>111</v>
      </c>
      <c r="AJ57" s="148">
        <f t="shared" si="14"/>
        <v>114</v>
      </c>
      <c r="AK57" s="204">
        <f t="shared" si="14"/>
        <v>114</v>
      </c>
      <c r="AL57" s="204">
        <f t="shared" ref="AL57:AN57" si="19">SUM(AL21,AL38)</f>
        <v>0</v>
      </c>
      <c r="AM57" s="204">
        <f t="shared" si="19"/>
        <v>0</v>
      </c>
      <c r="AN57" s="204">
        <f t="shared" si="19"/>
        <v>0</v>
      </c>
    </row>
    <row r="58" spans="1:40" x14ac:dyDescent="0.25">
      <c r="A58" s="91" t="s">
        <v>13</v>
      </c>
      <c r="B58" s="16">
        <f t="shared" ref="B58:AG58" si="20">B22+B39</f>
        <v>625</v>
      </c>
      <c r="C58" s="16">
        <f t="shared" si="20"/>
        <v>593</v>
      </c>
      <c r="D58" s="16">
        <f t="shared" si="20"/>
        <v>591</v>
      </c>
      <c r="E58" s="16">
        <f t="shared" si="20"/>
        <v>629</v>
      </c>
      <c r="F58" s="16">
        <f t="shared" si="20"/>
        <v>652</v>
      </c>
      <c r="G58" s="16">
        <f t="shared" si="20"/>
        <v>744.48599999999999</v>
      </c>
      <c r="H58" s="16">
        <f t="shared" si="20"/>
        <v>660</v>
      </c>
      <c r="I58" s="16">
        <f t="shared" si="20"/>
        <v>646</v>
      </c>
      <c r="J58" s="16">
        <f t="shared" si="20"/>
        <v>615</v>
      </c>
      <c r="K58" s="16">
        <f t="shared" si="20"/>
        <v>555</v>
      </c>
      <c r="L58" s="16">
        <f t="shared" si="20"/>
        <v>550</v>
      </c>
      <c r="M58" s="16">
        <f t="shared" si="20"/>
        <v>640</v>
      </c>
      <c r="N58" s="16">
        <f t="shared" si="20"/>
        <v>490</v>
      </c>
      <c r="O58" s="16">
        <f t="shared" si="20"/>
        <v>542</v>
      </c>
      <c r="P58" s="16">
        <f t="shared" si="20"/>
        <v>560</v>
      </c>
      <c r="Q58" s="16">
        <f t="shared" si="20"/>
        <v>557</v>
      </c>
      <c r="R58" s="16">
        <f t="shared" si="20"/>
        <v>560</v>
      </c>
      <c r="S58" s="16">
        <f t="shared" si="20"/>
        <v>336</v>
      </c>
      <c r="T58" s="16">
        <f t="shared" si="20"/>
        <v>470</v>
      </c>
      <c r="U58" s="16">
        <f t="shared" si="20"/>
        <v>518</v>
      </c>
      <c r="V58" s="16">
        <f t="shared" si="20"/>
        <v>477</v>
      </c>
      <c r="W58" s="16">
        <f t="shared" si="20"/>
        <v>482</v>
      </c>
      <c r="X58" s="16">
        <f t="shared" si="20"/>
        <v>440</v>
      </c>
      <c r="Y58" s="16">
        <f t="shared" si="20"/>
        <v>450</v>
      </c>
      <c r="Z58" s="165">
        <f t="shared" si="20"/>
        <v>470</v>
      </c>
      <c r="AA58" s="16">
        <f t="shared" si="20"/>
        <v>500</v>
      </c>
      <c r="AB58" s="16">
        <f t="shared" si="20"/>
        <v>469</v>
      </c>
      <c r="AC58" s="16">
        <f t="shared" si="20"/>
        <v>490</v>
      </c>
      <c r="AD58" s="16">
        <f t="shared" si="20"/>
        <v>490</v>
      </c>
      <c r="AE58" s="16">
        <f t="shared" si="20"/>
        <v>480</v>
      </c>
      <c r="AF58" s="16">
        <f t="shared" si="20"/>
        <v>483</v>
      </c>
      <c r="AG58" s="148">
        <f t="shared" si="20"/>
        <v>513</v>
      </c>
      <c r="AH58" s="148">
        <f t="shared" si="14"/>
        <v>525</v>
      </c>
      <c r="AI58" s="148">
        <f t="shared" si="14"/>
        <v>515</v>
      </c>
      <c r="AJ58" s="148">
        <f t="shared" si="14"/>
        <v>508.5</v>
      </c>
      <c r="AK58" s="204">
        <f t="shared" si="14"/>
        <v>520</v>
      </c>
      <c r="AL58" s="204">
        <f t="shared" ref="AL58:AN58" si="21">SUM(AL22,AL39)</f>
        <v>0</v>
      </c>
      <c r="AM58" s="204">
        <f t="shared" si="21"/>
        <v>0</v>
      </c>
      <c r="AN58" s="204">
        <f t="shared" si="21"/>
        <v>0</v>
      </c>
    </row>
    <row r="59" spans="1:40" x14ac:dyDescent="0.25">
      <c r="A59" s="91" t="s">
        <v>101</v>
      </c>
      <c r="B59" s="16">
        <f t="shared" ref="B59:AG59" si="22">B23+B40</f>
        <v>64</v>
      </c>
      <c r="C59" s="16">
        <f t="shared" si="22"/>
        <v>46</v>
      </c>
      <c r="D59" s="16">
        <f t="shared" si="22"/>
        <v>43</v>
      </c>
      <c r="E59" s="16">
        <f t="shared" si="22"/>
        <v>44</v>
      </c>
      <c r="F59" s="16">
        <f t="shared" si="22"/>
        <v>47</v>
      </c>
      <c r="G59" s="16">
        <f t="shared" si="22"/>
        <v>44.399000000000001</v>
      </c>
      <c r="H59" s="16">
        <f t="shared" si="22"/>
        <v>25.5</v>
      </c>
      <c r="I59" s="16">
        <f t="shared" si="22"/>
        <v>20</v>
      </c>
      <c r="J59" s="16">
        <f t="shared" si="22"/>
        <v>27</v>
      </c>
      <c r="K59" s="16">
        <f t="shared" si="22"/>
        <v>20</v>
      </c>
      <c r="L59" s="16">
        <f t="shared" si="22"/>
        <v>37</v>
      </c>
      <c r="M59" s="16">
        <f t="shared" si="22"/>
        <v>45</v>
      </c>
      <c r="N59" s="16">
        <f t="shared" si="22"/>
        <v>41.6</v>
      </c>
      <c r="O59" s="16">
        <f t="shared" si="22"/>
        <v>44</v>
      </c>
      <c r="P59" s="16">
        <f t="shared" si="22"/>
        <v>60</v>
      </c>
      <c r="Q59" s="16">
        <f t="shared" si="22"/>
        <v>40.299999999999997</v>
      </c>
      <c r="R59" s="16">
        <f t="shared" si="22"/>
        <v>44</v>
      </c>
      <c r="S59" s="16">
        <f t="shared" si="22"/>
        <v>17.5</v>
      </c>
      <c r="T59" s="16">
        <f t="shared" si="22"/>
        <v>56</v>
      </c>
      <c r="U59" s="16">
        <f t="shared" si="22"/>
        <v>57</v>
      </c>
      <c r="V59" s="16">
        <f t="shared" si="22"/>
        <v>48</v>
      </c>
      <c r="W59" s="16">
        <f t="shared" si="22"/>
        <v>44.5</v>
      </c>
      <c r="X59" s="16">
        <f t="shared" si="22"/>
        <v>37</v>
      </c>
      <c r="Y59" s="16">
        <f t="shared" si="22"/>
        <v>50</v>
      </c>
      <c r="Z59" s="165">
        <f t="shared" si="22"/>
        <v>53.5</v>
      </c>
      <c r="AA59" s="16">
        <f t="shared" si="22"/>
        <v>50</v>
      </c>
      <c r="AB59" s="16">
        <f t="shared" si="22"/>
        <v>49.5</v>
      </c>
      <c r="AC59" s="16">
        <f t="shared" si="22"/>
        <v>53.5</v>
      </c>
      <c r="AD59" s="16">
        <f t="shared" si="22"/>
        <v>64</v>
      </c>
      <c r="AE59" s="16">
        <f t="shared" si="22"/>
        <v>33</v>
      </c>
      <c r="AF59" s="16">
        <f t="shared" si="22"/>
        <v>30.8</v>
      </c>
      <c r="AG59" s="148">
        <f t="shared" si="22"/>
        <v>33</v>
      </c>
      <c r="AH59" s="148">
        <f t="shared" si="14"/>
        <v>37.5</v>
      </c>
      <c r="AI59" s="148">
        <f t="shared" si="14"/>
        <v>40.5</v>
      </c>
      <c r="AJ59" s="148">
        <f t="shared" si="14"/>
        <v>39.6</v>
      </c>
      <c r="AK59" s="204">
        <f t="shared" si="14"/>
        <v>26</v>
      </c>
      <c r="AL59" s="204">
        <f t="shared" ref="AL59:AN59" si="23">SUM(AL23,AL40)</f>
        <v>0</v>
      </c>
      <c r="AM59" s="204">
        <f t="shared" si="23"/>
        <v>0</v>
      </c>
      <c r="AN59" s="204">
        <f t="shared" si="23"/>
        <v>0</v>
      </c>
    </row>
    <row r="60" spans="1:40" x14ac:dyDescent="0.25">
      <c r="A60" s="91" t="s">
        <v>15</v>
      </c>
      <c r="B60" s="16">
        <f t="shared" ref="B60:AG60" si="24">B24+B41</f>
        <v>160</v>
      </c>
      <c r="C60" s="16">
        <f t="shared" si="24"/>
        <v>142</v>
      </c>
      <c r="D60" s="16">
        <f t="shared" si="24"/>
        <v>134</v>
      </c>
      <c r="E60" s="16">
        <f t="shared" si="24"/>
        <v>151</v>
      </c>
      <c r="F60" s="16">
        <f t="shared" si="24"/>
        <v>157</v>
      </c>
      <c r="G60" s="16">
        <f t="shared" si="24"/>
        <v>155</v>
      </c>
      <c r="H60" s="16">
        <f t="shared" si="24"/>
        <v>160</v>
      </c>
      <c r="I60" s="16">
        <f t="shared" si="24"/>
        <v>111</v>
      </c>
      <c r="J60" s="16">
        <f t="shared" si="24"/>
        <v>128</v>
      </c>
      <c r="K60" s="16">
        <f t="shared" si="24"/>
        <v>132</v>
      </c>
      <c r="L60" s="16">
        <f t="shared" si="24"/>
        <v>120</v>
      </c>
      <c r="M60" s="16">
        <f t="shared" si="24"/>
        <v>125</v>
      </c>
      <c r="N60" s="16">
        <f t="shared" si="24"/>
        <v>111</v>
      </c>
      <c r="O60" s="16">
        <f t="shared" si="24"/>
        <v>126.5</v>
      </c>
      <c r="P60" s="16">
        <f t="shared" si="24"/>
        <v>126.5</v>
      </c>
      <c r="Q60" s="16">
        <f t="shared" si="24"/>
        <v>134.5</v>
      </c>
      <c r="R60" s="16">
        <f t="shared" si="24"/>
        <v>116</v>
      </c>
      <c r="S60" s="16">
        <f t="shared" si="24"/>
        <v>70</v>
      </c>
      <c r="T60" s="16">
        <f t="shared" si="24"/>
        <v>95</v>
      </c>
      <c r="U60" s="16">
        <f t="shared" si="24"/>
        <v>116</v>
      </c>
      <c r="V60" s="16">
        <f t="shared" si="24"/>
        <v>99</v>
      </c>
      <c r="W60" s="16">
        <f t="shared" si="24"/>
        <v>125</v>
      </c>
      <c r="X60" s="16">
        <f t="shared" si="24"/>
        <v>115</v>
      </c>
      <c r="Y60" s="16">
        <f t="shared" si="24"/>
        <v>116</v>
      </c>
      <c r="Z60" s="165">
        <f t="shared" si="24"/>
        <v>117.5</v>
      </c>
      <c r="AA60" s="16">
        <f t="shared" si="24"/>
        <v>118</v>
      </c>
      <c r="AB60" s="16">
        <f t="shared" si="24"/>
        <v>109</v>
      </c>
      <c r="AC60" s="16">
        <f t="shared" si="24"/>
        <v>105</v>
      </c>
      <c r="AD60" s="16">
        <f t="shared" si="24"/>
        <v>120</v>
      </c>
      <c r="AE60" s="16">
        <f t="shared" si="24"/>
        <v>112</v>
      </c>
      <c r="AF60" s="16">
        <f t="shared" si="24"/>
        <v>108</v>
      </c>
      <c r="AG60" s="148">
        <f t="shared" si="24"/>
        <v>105</v>
      </c>
      <c r="AH60" s="148">
        <f t="shared" si="14"/>
        <v>108</v>
      </c>
      <c r="AI60" s="148">
        <f t="shared" si="14"/>
        <v>112.5</v>
      </c>
      <c r="AJ60" s="148">
        <f t="shared" si="14"/>
        <v>108</v>
      </c>
      <c r="AK60" s="204">
        <f t="shared" si="14"/>
        <v>116</v>
      </c>
      <c r="AL60" s="204">
        <f t="shared" ref="AL60:AN60" si="25">SUM(AL24,AL41)</f>
        <v>0</v>
      </c>
      <c r="AM60" s="204">
        <f t="shared" si="25"/>
        <v>0</v>
      </c>
      <c r="AN60" s="204">
        <f t="shared" si="25"/>
        <v>0</v>
      </c>
    </row>
    <row r="61" spans="1:40" x14ac:dyDescent="0.25">
      <c r="A61" s="91" t="s">
        <v>102</v>
      </c>
      <c r="B61" s="16">
        <f t="shared" ref="B61:AG61" si="26">B25+B42</f>
        <v>1535</v>
      </c>
      <c r="C61" s="16">
        <f t="shared" si="26"/>
        <v>1414</v>
      </c>
      <c r="D61" s="16">
        <f t="shared" si="26"/>
        <v>1374</v>
      </c>
      <c r="E61" s="16">
        <f t="shared" si="26"/>
        <v>1388</v>
      </c>
      <c r="F61" s="16">
        <f t="shared" si="26"/>
        <v>1410</v>
      </c>
      <c r="G61" s="16">
        <f t="shared" si="26"/>
        <v>1487</v>
      </c>
      <c r="H61" s="16">
        <f t="shared" si="26"/>
        <v>1029</v>
      </c>
      <c r="I61" s="16">
        <f t="shared" si="26"/>
        <v>1258</v>
      </c>
      <c r="J61" s="16">
        <f t="shared" si="26"/>
        <v>1271</v>
      </c>
      <c r="K61" s="16">
        <f t="shared" si="26"/>
        <v>1103</v>
      </c>
      <c r="L61" s="16">
        <f t="shared" si="26"/>
        <v>1035</v>
      </c>
      <c r="M61" s="16">
        <f t="shared" si="26"/>
        <v>1220</v>
      </c>
      <c r="N61" s="16">
        <f t="shared" si="26"/>
        <v>940</v>
      </c>
      <c r="O61" s="16">
        <f t="shared" si="26"/>
        <v>1092</v>
      </c>
      <c r="P61" s="16">
        <f t="shared" si="26"/>
        <v>1170</v>
      </c>
      <c r="Q61" s="16">
        <f t="shared" si="26"/>
        <v>952</v>
      </c>
      <c r="R61" s="16">
        <f t="shared" si="26"/>
        <v>895</v>
      </c>
      <c r="S61" s="16">
        <f t="shared" si="26"/>
        <v>527</v>
      </c>
      <c r="T61" s="16">
        <f t="shared" si="26"/>
        <v>770</v>
      </c>
      <c r="U61" s="16">
        <f t="shared" si="26"/>
        <v>780</v>
      </c>
      <c r="V61" s="16">
        <f t="shared" si="26"/>
        <v>695</v>
      </c>
      <c r="W61" s="16">
        <f t="shared" si="26"/>
        <v>775</v>
      </c>
      <c r="X61" s="16">
        <f t="shared" si="26"/>
        <v>645</v>
      </c>
      <c r="Y61" s="16">
        <f t="shared" si="26"/>
        <v>765</v>
      </c>
      <c r="Z61" s="165">
        <f t="shared" si="26"/>
        <v>740</v>
      </c>
      <c r="AA61" s="16">
        <f t="shared" si="26"/>
        <v>665</v>
      </c>
      <c r="AB61" s="16">
        <f t="shared" si="26"/>
        <v>650</v>
      </c>
      <c r="AC61" s="16">
        <f t="shared" si="26"/>
        <v>440</v>
      </c>
      <c r="AD61" s="16">
        <f t="shared" si="26"/>
        <v>630</v>
      </c>
      <c r="AE61" s="16">
        <f t="shared" si="26"/>
        <v>480</v>
      </c>
      <c r="AF61" s="16">
        <f t="shared" si="26"/>
        <v>485</v>
      </c>
      <c r="AG61" s="148">
        <f t="shared" si="26"/>
        <v>565</v>
      </c>
      <c r="AH61" s="148">
        <f t="shared" si="14"/>
        <v>580</v>
      </c>
      <c r="AI61" s="148">
        <f t="shared" si="14"/>
        <v>544</v>
      </c>
      <c r="AJ61" s="148">
        <f t="shared" si="14"/>
        <v>556</v>
      </c>
      <c r="AK61" s="204">
        <f t="shared" si="14"/>
        <v>530</v>
      </c>
      <c r="AL61" s="204">
        <f t="shared" ref="AL61:AN61" si="27">SUM(AL25,AL42)</f>
        <v>0</v>
      </c>
      <c r="AM61" s="204">
        <f t="shared" si="27"/>
        <v>0</v>
      </c>
      <c r="AN61" s="204">
        <f t="shared" si="27"/>
        <v>0</v>
      </c>
    </row>
    <row r="62" spans="1:40" x14ac:dyDescent="0.25">
      <c r="A62" s="20"/>
      <c r="B62" s="20"/>
      <c r="C62" s="20"/>
      <c r="D62" s="16"/>
      <c r="E62" s="16"/>
      <c r="F62" s="16"/>
      <c r="G62" s="17" t="s">
        <v>17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6"/>
      <c r="T62" s="16"/>
      <c r="U62" s="16"/>
      <c r="V62" s="16"/>
      <c r="W62" s="16"/>
      <c r="X62" s="16"/>
      <c r="Y62" s="16"/>
      <c r="Z62" s="165"/>
      <c r="AA62" s="16"/>
      <c r="AB62" s="16"/>
      <c r="AC62" s="16"/>
      <c r="AD62" s="16"/>
      <c r="AE62" s="16"/>
      <c r="AF62" s="16"/>
      <c r="AG62" s="148"/>
      <c r="AH62" s="148"/>
      <c r="AI62" s="148"/>
      <c r="AJ62" s="148"/>
      <c r="AK62" s="201"/>
      <c r="AL62" s="201"/>
      <c r="AM62" s="201"/>
      <c r="AN62" s="201"/>
    </row>
    <row r="63" spans="1:40" x14ac:dyDescent="0.25">
      <c r="A63" s="113" t="s">
        <v>18</v>
      </c>
      <c r="B63" s="41">
        <f t="shared" ref="B63:AK63" si="28">B27+B44</f>
        <v>3805</v>
      </c>
      <c r="C63" s="41">
        <f t="shared" si="28"/>
        <v>3503</v>
      </c>
      <c r="D63" s="41">
        <f t="shared" si="28"/>
        <v>3207</v>
      </c>
      <c r="E63" s="41">
        <f t="shared" si="28"/>
        <v>3487</v>
      </c>
      <c r="F63" s="41">
        <f t="shared" si="28"/>
        <v>3662</v>
      </c>
      <c r="G63" s="41">
        <f t="shared" si="28"/>
        <v>3906.4920000000002</v>
      </c>
      <c r="H63" s="42">
        <f t="shared" si="28"/>
        <v>2951.6000000000004</v>
      </c>
      <c r="I63" s="42">
        <f t="shared" si="28"/>
        <v>3307</v>
      </c>
      <c r="J63" s="42">
        <f t="shared" si="28"/>
        <v>3361</v>
      </c>
      <c r="K63" s="42">
        <f t="shared" si="28"/>
        <v>2956</v>
      </c>
      <c r="L63" s="42">
        <f t="shared" si="28"/>
        <v>2904.7</v>
      </c>
      <c r="M63" s="42">
        <f t="shared" si="28"/>
        <v>3429.44</v>
      </c>
      <c r="N63" s="42">
        <f t="shared" si="28"/>
        <v>2673.9050000000002</v>
      </c>
      <c r="O63" s="42">
        <f t="shared" si="28"/>
        <v>3016.88</v>
      </c>
      <c r="P63" s="42">
        <f t="shared" si="28"/>
        <v>3184.95</v>
      </c>
      <c r="Q63" s="42">
        <f t="shared" si="28"/>
        <v>2843.3</v>
      </c>
      <c r="R63" s="43">
        <f t="shared" si="28"/>
        <v>2810</v>
      </c>
      <c r="S63" s="43">
        <f t="shared" si="28"/>
        <v>1600.2</v>
      </c>
      <c r="T63" s="43">
        <f t="shared" si="28"/>
        <v>2551.8000000000002</v>
      </c>
      <c r="U63" s="43">
        <f t="shared" si="28"/>
        <v>2799</v>
      </c>
      <c r="V63" s="43">
        <f t="shared" si="28"/>
        <v>2427.5</v>
      </c>
      <c r="W63" s="43">
        <f t="shared" si="28"/>
        <v>2742.4</v>
      </c>
      <c r="X63" s="43">
        <f t="shared" si="28"/>
        <v>2372.3000000000002</v>
      </c>
      <c r="Y63" s="43">
        <f t="shared" si="28"/>
        <v>2699.2</v>
      </c>
      <c r="Z63" s="170">
        <f t="shared" si="28"/>
        <v>2781.2</v>
      </c>
      <c r="AA63" s="43">
        <f t="shared" si="28"/>
        <v>2688.2</v>
      </c>
      <c r="AB63" s="43">
        <f t="shared" si="28"/>
        <v>2652.8500000000004</v>
      </c>
      <c r="AC63" s="43">
        <f t="shared" si="28"/>
        <v>1946.75</v>
      </c>
      <c r="AD63" s="43">
        <f t="shared" si="28"/>
        <v>2628.6</v>
      </c>
      <c r="AE63" s="43">
        <f t="shared" si="28"/>
        <v>2318.85</v>
      </c>
      <c r="AF63" s="43">
        <f t="shared" si="28"/>
        <v>2300.5</v>
      </c>
      <c r="AG63" s="43">
        <f t="shared" si="28"/>
        <v>2610.8000000000002</v>
      </c>
      <c r="AH63" s="43">
        <f t="shared" si="28"/>
        <v>2755.4</v>
      </c>
      <c r="AI63" s="43">
        <f t="shared" si="28"/>
        <v>2623</v>
      </c>
      <c r="AJ63" s="43">
        <f t="shared" si="28"/>
        <v>2586.1</v>
      </c>
      <c r="AK63" s="205">
        <f t="shared" si="28"/>
        <v>2636.25</v>
      </c>
      <c r="AL63" s="205">
        <f t="shared" ref="AL63:AN63" si="29">AL27+AL44</f>
        <v>0</v>
      </c>
      <c r="AM63" s="205">
        <f t="shared" si="29"/>
        <v>0</v>
      </c>
      <c r="AN63" s="205">
        <f t="shared" si="29"/>
        <v>0</v>
      </c>
    </row>
    <row r="64" spans="1:40" x14ac:dyDescent="0.25">
      <c r="A64" s="2"/>
      <c r="B64" s="2"/>
      <c r="C64" s="2"/>
      <c r="D64" s="2"/>
      <c r="E64" s="2"/>
      <c r="F64" s="2"/>
      <c r="O64" s="35"/>
      <c r="P64" s="35"/>
      <c r="Q64" s="35"/>
      <c r="R64" s="35"/>
      <c r="U64">
        <f>(V63-U63)/U63*100</f>
        <v>-13.272597356198643</v>
      </c>
      <c r="AA64" s="159"/>
      <c r="AB64" s="159"/>
      <c r="AC64" s="159"/>
      <c r="AD64" s="159"/>
      <c r="AE64" s="159"/>
      <c r="AF64" s="159"/>
      <c r="AG64" s="159"/>
      <c r="AH64" s="159"/>
      <c r="AL64" s="160">
        <f>AVERAGE(AF63:AJ63)</f>
        <v>2575.1600000000003</v>
      </c>
      <c r="AM64" s="194" t="s">
        <v>178</v>
      </c>
    </row>
    <row r="65" spans="1:45" x14ac:dyDescent="0.25">
      <c r="A65" s="2"/>
      <c r="B65" s="2"/>
      <c r="C65" s="2"/>
      <c r="D65" s="2"/>
      <c r="E65" s="2"/>
      <c r="F65" s="2"/>
      <c r="O65" s="35"/>
      <c r="P65" s="35"/>
      <c r="Q65" s="35"/>
      <c r="R65" s="35"/>
      <c r="AA65" s="159"/>
      <c r="AB65" s="159"/>
      <c r="AC65" s="159"/>
      <c r="AD65" s="159"/>
      <c r="AE65" s="159"/>
      <c r="AF65" s="159"/>
      <c r="AG65" s="159"/>
      <c r="AH65" s="159"/>
      <c r="AL65" s="160">
        <f>AVERAGE(AA63:AJ63)</f>
        <v>2511.105</v>
      </c>
      <c r="AM65" s="194" t="s">
        <v>179</v>
      </c>
    </row>
    <row r="66" spans="1:45" x14ac:dyDescent="0.25">
      <c r="A66" s="2" t="s">
        <v>57</v>
      </c>
      <c r="B66" s="2"/>
      <c r="C66" s="2"/>
      <c r="D66" s="2"/>
      <c r="E66" s="2"/>
      <c r="F66" s="2"/>
      <c r="O66" s="35"/>
      <c r="P66" s="35"/>
      <c r="Q66" s="35"/>
      <c r="R66" s="35"/>
      <c r="AH66" s="136"/>
      <c r="AI66" s="136"/>
      <c r="AJ66" s="136"/>
    </row>
    <row r="67" spans="1:45" x14ac:dyDescent="0.25">
      <c r="A67" s="79" t="s">
        <v>72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</row>
    <row r="68" spans="1:45" x14ac:dyDescent="0.25">
      <c r="A68" s="8"/>
      <c r="B68" s="8"/>
      <c r="C68" s="8"/>
      <c r="D68" s="51" t="s">
        <v>37</v>
      </c>
      <c r="E68" s="51" t="s">
        <v>38</v>
      </c>
      <c r="F68" s="51" t="s">
        <v>39</v>
      </c>
      <c r="G68" s="14" t="s">
        <v>1</v>
      </c>
      <c r="H68" s="12" t="s">
        <v>2</v>
      </c>
      <c r="I68" s="12" t="s">
        <v>3</v>
      </c>
      <c r="J68" s="12" t="s">
        <v>4</v>
      </c>
      <c r="K68" s="12" t="str">
        <f t="shared" ref="K68:AA68" si="30">K14</f>
        <v>1997/98</v>
      </c>
      <c r="L68" s="12" t="str">
        <f t="shared" si="30"/>
        <v>1998/99</v>
      </c>
      <c r="M68" s="12" t="str">
        <f t="shared" si="30"/>
        <v>1999/2000</v>
      </c>
      <c r="N68" s="12" t="str">
        <f t="shared" si="30"/>
        <v>2000/01</v>
      </c>
      <c r="O68" s="12" t="str">
        <f t="shared" si="30"/>
        <v>2001/02</v>
      </c>
      <c r="P68" s="12" t="str">
        <f t="shared" si="30"/>
        <v>2002/03</v>
      </c>
      <c r="Q68" s="12" t="str">
        <f t="shared" si="30"/>
        <v>2003/04</v>
      </c>
      <c r="R68" s="12" t="str">
        <f t="shared" si="30"/>
        <v>2004/05</v>
      </c>
      <c r="S68" s="12" t="str">
        <f t="shared" si="30"/>
        <v>2005/06</v>
      </c>
      <c r="T68" s="12" t="str">
        <f t="shared" si="30"/>
        <v>2006/07</v>
      </c>
      <c r="U68" s="12" t="str">
        <f t="shared" si="30"/>
        <v>2007/08</v>
      </c>
      <c r="V68" s="12" t="str">
        <f t="shared" si="30"/>
        <v>2008/09</v>
      </c>
      <c r="W68" s="12" t="str">
        <f t="shared" si="30"/>
        <v>2009/10</v>
      </c>
      <c r="X68" s="12" t="str">
        <f t="shared" si="30"/>
        <v>2010/11</v>
      </c>
      <c r="Y68" s="12" t="str">
        <f t="shared" si="30"/>
        <v>2011/12</v>
      </c>
      <c r="Z68" s="171" t="str">
        <f t="shared" si="30"/>
        <v>2012/13</v>
      </c>
      <c r="AA68" s="12" t="str">
        <f t="shared" si="30"/>
        <v>2013/14</v>
      </c>
      <c r="AB68" s="95" t="s">
        <v>136</v>
      </c>
      <c r="AC68" s="95" t="s">
        <v>157</v>
      </c>
      <c r="AD68" s="95" t="s">
        <v>162</v>
      </c>
      <c r="AE68" s="95" t="s">
        <v>164</v>
      </c>
      <c r="AF68" s="95" t="s">
        <v>168</v>
      </c>
      <c r="AG68" s="95" t="s">
        <v>175</v>
      </c>
      <c r="AH68" s="95" t="s">
        <v>169</v>
      </c>
      <c r="AI68" s="157" t="s">
        <v>176</v>
      </c>
      <c r="AJ68" s="95" t="s">
        <v>177</v>
      </c>
      <c r="AK68" s="197" t="s">
        <v>180</v>
      </c>
      <c r="AL68" s="203" t="s">
        <v>182</v>
      </c>
      <c r="AM68" s="203" t="s">
        <v>183</v>
      </c>
      <c r="AN68" s="203" t="s">
        <v>184</v>
      </c>
    </row>
    <row r="69" spans="1:45" x14ac:dyDescent="0.25">
      <c r="A69" s="9" t="s">
        <v>6</v>
      </c>
      <c r="B69" s="9"/>
      <c r="C69" s="9"/>
      <c r="D69" s="15" t="s">
        <v>19</v>
      </c>
      <c r="E69" s="13" t="s">
        <v>19</v>
      </c>
      <c r="F69" s="13" t="s">
        <v>19</v>
      </c>
      <c r="G69" s="15" t="s">
        <v>19</v>
      </c>
      <c r="H69" s="13" t="s">
        <v>19</v>
      </c>
      <c r="I69" s="13" t="s">
        <v>19</v>
      </c>
      <c r="J69" s="13" t="s">
        <v>19</v>
      </c>
      <c r="K69" s="13" t="s">
        <v>19</v>
      </c>
      <c r="L69" s="13" t="s">
        <v>19</v>
      </c>
      <c r="M69" s="13" t="s">
        <v>19</v>
      </c>
      <c r="N69" s="13" t="s">
        <v>19</v>
      </c>
      <c r="O69" s="13" t="s">
        <v>19</v>
      </c>
      <c r="P69" s="13" t="s">
        <v>19</v>
      </c>
      <c r="Q69" s="13" t="s">
        <v>19</v>
      </c>
      <c r="R69" s="13" t="s">
        <v>19</v>
      </c>
      <c r="S69" s="13" t="s">
        <v>19</v>
      </c>
      <c r="T69" s="13" t="s">
        <v>19</v>
      </c>
      <c r="U69" s="13" t="s">
        <v>19</v>
      </c>
      <c r="V69" s="13" t="s">
        <v>19</v>
      </c>
      <c r="W69" s="13" t="s">
        <v>19</v>
      </c>
      <c r="X69" s="13" t="s">
        <v>19</v>
      </c>
      <c r="Y69" s="13" t="s">
        <v>19</v>
      </c>
      <c r="Z69" s="172" t="s">
        <v>19</v>
      </c>
      <c r="AA69" s="13" t="s">
        <v>19</v>
      </c>
      <c r="AB69" s="33" t="s">
        <v>19</v>
      </c>
      <c r="AC69" s="33" t="s">
        <v>19</v>
      </c>
      <c r="AD69" s="33" t="s">
        <v>19</v>
      </c>
      <c r="AE69" s="33" t="s">
        <v>19</v>
      </c>
      <c r="AF69" s="130" t="s">
        <v>160</v>
      </c>
      <c r="AG69" s="130" t="s">
        <v>160</v>
      </c>
      <c r="AH69" s="133" t="s">
        <v>160</v>
      </c>
      <c r="AI69" s="133" t="s">
        <v>160</v>
      </c>
      <c r="AJ69" s="133" t="s">
        <v>160</v>
      </c>
      <c r="AK69" s="198" t="s">
        <v>160</v>
      </c>
      <c r="AL69" s="198"/>
      <c r="AM69" s="198"/>
      <c r="AN69" s="198"/>
    </row>
    <row r="70" spans="1:45" x14ac:dyDescent="0.25">
      <c r="A70" s="20"/>
      <c r="B70" s="20"/>
      <c r="C70" s="20"/>
      <c r="D70" s="38"/>
      <c r="F70" s="20"/>
      <c r="G70" s="1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38"/>
      <c r="U70" s="38"/>
      <c r="V70" s="38"/>
      <c r="W70" s="38"/>
      <c r="X70" s="38"/>
      <c r="Y70" s="38"/>
      <c r="Z70" s="164"/>
      <c r="AA70" s="38"/>
      <c r="AB70" s="38"/>
      <c r="AC70" s="38"/>
      <c r="AD70" s="38"/>
      <c r="AE70" s="38"/>
      <c r="AF70" s="38"/>
      <c r="AG70" s="38"/>
      <c r="AH70" s="146"/>
      <c r="AI70" s="146"/>
      <c r="AJ70" s="146"/>
      <c r="AK70" s="202"/>
      <c r="AL70" s="202"/>
      <c r="AM70" s="202"/>
      <c r="AN70" s="202"/>
    </row>
    <row r="71" spans="1:45" x14ac:dyDescent="0.25">
      <c r="A71" s="91" t="s">
        <v>97</v>
      </c>
      <c r="B71" s="21"/>
      <c r="C71" s="21"/>
      <c r="D71" s="55">
        <v>2</v>
      </c>
      <c r="E71" s="56">
        <v>0</v>
      </c>
      <c r="F71" s="55">
        <v>2</v>
      </c>
      <c r="G71" s="17">
        <v>2</v>
      </c>
      <c r="H71" s="26">
        <v>1</v>
      </c>
      <c r="I71" s="26">
        <v>9</v>
      </c>
      <c r="J71" s="26">
        <v>7.9</v>
      </c>
      <c r="K71" s="26">
        <v>0</v>
      </c>
      <c r="L71" s="26">
        <v>0</v>
      </c>
      <c r="M71" s="26">
        <v>0</v>
      </c>
      <c r="N71" s="26">
        <v>0.84</v>
      </c>
      <c r="O71" s="26">
        <v>0.48</v>
      </c>
      <c r="P71" s="26">
        <v>0.3</v>
      </c>
      <c r="Q71" s="26">
        <v>0.6</v>
      </c>
      <c r="R71" s="26">
        <v>0</v>
      </c>
      <c r="S71" s="26">
        <v>0</v>
      </c>
      <c r="T71" s="17">
        <v>0.3</v>
      </c>
      <c r="U71" s="17">
        <v>10</v>
      </c>
      <c r="V71" s="4">
        <v>15</v>
      </c>
      <c r="W71" s="4">
        <v>3.5</v>
      </c>
      <c r="X71" s="4">
        <v>2</v>
      </c>
      <c r="Y71" s="4">
        <v>5</v>
      </c>
      <c r="Z71" s="173">
        <v>3</v>
      </c>
      <c r="AA71" s="4">
        <v>4.5</v>
      </c>
      <c r="AB71" s="4">
        <v>4.05</v>
      </c>
      <c r="AC71" s="4">
        <v>5</v>
      </c>
      <c r="AD71" s="4">
        <v>2</v>
      </c>
      <c r="AE71" s="4">
        <v>0</v>
      </c>
      <c r="AF71" s="4">
        <v>3.6</v>
      </c>
      <c r="AG71" s="4">
        <v>3.6</v>
      </c>
      <c r="AH71" s="151">
        <v>4.8</v>
      </c>
      <c r="AI71" s="151">
        <v>4.75</v>
      </c>
      <c r="AJ71" s="151">
        <v>2.375</v>
      </c>
      <c r="AK71" s="206">
        <v>2.2999999999999998</v>
      </c>
      <c r="AL71" s="206"/>
      <c r="AM71" s="206"/>
      <c r="AN71" s="206"/>
      <c r="AO71" s="192"/>
      <c r="AP71" s="192"/>
      <c r="AR71" s="193"/>
      <c r="AS71" s="192"/>
    </row>
    <row r="72" spans="1:45" x14ac:dyDescent="0.25">
      <c r="A72" s="91" t="s">
        <v>98</v>
      </c>
      <c r="B72" s="21"/>
      <c r="C72" s="21"/>
      <c r="D72" s="55">
        <v>19</v>
      </c>
      <c r="E72" s="56">
        <v>16</v>
      </c>
      <c r="F72" s="55">
        <v>22</v>
      </c>
      <c r="G72" s="17">
        <v>22</v>
      </c>
      <c r="H72" s="26">
        <v>22.963999999999999</v>
      </c>
      <c r="I72" s="26">
        <v>53</v>
      </c>
      <c r="J72" s="26">
        <v>19</v>
      </c>
      <c r="K72" s="26">
        <v>21</v>
      </c>
      <c r="L72" s="26">
        <v>31</v>
      </c>
      <c r="M72" s="26">
        <v>32.799999999999997</v>
      </c>
      <c r="N72" s="26">
        <v>30</v>
      </c>
      <c r="O72" s="26">
        <v>37</v>
      </c>
      <c r="P72" s="26">
        <v>113.05</v>
      </c>
      <c r="Q72" s="26">
        <v>62.4</v>
      </c>
      <c r="R72" s="26">
        <v>30.5</v>
      </c>
      <c r="S72" s="26">
        <v>165</v>
      </c>
      <c r="T72" s="17">
        <v>42.7</v>
      </c>
      <c r="U72" s="17">
        <v>36</v>
      </c>
      <c r="V72" s="4">
        <v>28.75</v>
      </c>
      <c r="W72" s="4">
        <v>23</v>
      </c>
      <c r="X72" s="4">
        <v>23</v>
      </c>
      <c r="Y72" s="4">
        <v>25.4</v>
      </c>
      <c r="Z72" s="173">
        <v>25.3</v>
      </c>
      <c r="AA72" s="4">
        <v>25.3</v>
      </c>
      <c r="AB72" s="4">
        <v>35</v>
      </c>
      <c r="AC72" s="4">
        <v>35</v>
      </c>
      <c r="AD72" s="4">
        <v>46.2</v>
      </c>
      <c r="AE72" s="4">
        <v>41.3</v>
      </c>
      <c r="AF72" s="4">
        <v>39.5</v>
      </c>
      <c r="AG72" s="4">
        <v>40.299999999999997</v>
      </c>
      <c r="AH72" s="151">
        <v>40.299999999999997</v>
      </c>
      <c r="AI72" s="151">
        <v>36</v>
      </c>
      <c r="AJ72" s="151">
        <v>12.5</v>
      </c>
      <c r="AK72" s="206">
        <v>18.899999999999999</v>
      </c>
      <c r="AL72" s="206"/>
      <c r="AM72" s="206"/>
      <c r="AN72" s="206"/>
      <c r="AO72" s="192"/>
      <c r="AP72" s="192"/>
      <c r="AR72" s="193"/>
      <c r="AS72" s="192"/>
    </row>
    <row r="73" spans="1:45" x14ac:dyDescent="0.25">
      <c r="A73" s="91" t="s">
        <v>99</v>
      </c>
      <c r="B73" s="21"/>
      <c r="C73" s="21"/>
      <c r="D73" s="55">
        <v>1170</v>
      </c>
      <c r="E73" s="56">
        <v>555</v>
      </c>
      <c r="F73" s="55">
        <v>1967</v>
      </c>
      <c r="G73" s="17">
        <v>2186</v>
      </c>
      <c r="H73" s="26">
        <v>710</v>
      </c>
      <c r="I73" s="26">
        <v>2232</v>
      </c>
      <c r="J73" s="26">
        <v>2050</v>
      </c>
      <c r="K73" s="26">
        <v>1725</v>
      </c>
      <c r="L73" s="26">
        <v>1820</v>
      </c>
      <c r="M73" s="26">
        <v>2727.5</v>
      </c>
      <c r="N73" s="26">
        <v>1710</v>
      </c>
      <c r="O73" s="26">
        <v>2064</v>
      </c>
      <c r="P73" s="26">
        <v>2515</v>
      </c>
      <c r="Q73" s="26">
        <v>2050</v>
      </c>
      <c r="R73" s="26">
        <v>2658</v>
      </c>
      <c r="S73" s="26">
        <v>1400</v>
      </c>
      <c r="T73" s="17">
        <v>1925</v>
      </c>
      <c r="U73" s="17">
        <v>2978</v>
      </c>
      <c r="V73" s="4">
        <v>2627.25</v>
      </c>
      <c r="W73" s="4">
        <v>3174</v>
      </c>
      <c r="X73" s="4">
        <v>2590</v>
      </c>
      <c r="Y73" s="4">
        <v>3050</v>
      </c>
      <c r="Z73" s="173">
        <v>2574</v>
      </c>
      <c r="AA73" s="4">
        <v>3759.5</v>
      </c>
      <c r="AB73" s="4">
        <v>2236</v>
      </c>
      <c r="AC73" s="4">
        <v>1190.5</v>
      </c>
      <c r="AD73" s="4">
        <v>5110</v>
      </c>
      <c r="AE73" s="4">
        <v>3350</v>
      </c>
      <c r="AF73" s="4">
        <v>2795</v>
      </c>
      <c r="AG73" s="4">
        <v>4700</v>
      </c>
      <c r="AH73" s="151">
        <v>4492</v>
      </c>
      <c r="AI73" s="151">
        <v>3801.9</v>
      </c>
      <c r="AJ73" s="151">
        <v>4446</v>
      </c>
      <c r="AK73" s="206">
        <v>3507</v>
      </c>
      <c r="AL73" s="206"/>
      <c r="AM73" s="206"/>
      <c r="AN73" s="206"/>
      <c r="AO73" s="192"/>
      <c r="AP73" s="192"/>
      <c r="AR73" s="193"/>
      <c r="AS73" s="192"/>
    </row>
    <row r="74" spans="1:45" x14ac:dyDescent="0.25">
      <c r="A74" s="91" t="s">
        <v>100</v>
      </c>
      <c r="B74" s="21"/>
      <c r="C74" s="21"/>
      <c r="D74" s="55">
        <v>41</v>
      </c>
      <c r="E74" s="55">
        <v>2</v>
      </c>
      <c r="F74" s="56">
        <v>26</v>
      </c>
      <c r="G74" s="17">
        <v>30</v>
      </c>
      <c r="H74" s="26">
        <v>60</v>
      </c>
      <c r="I74" s="26">
        <v>48</v>
      </c>
      <c r="J74" s="26">
        <v>15.8</v>
      </c>
      <c r="K74" s="26">
        <v>14</v>
      </c>
      <c r="L74" s="26">
        <v>11</v>
      </c>
      <c r="M74" s="26">
        <v>21</v>
      </c>
      <c r="N74" s="26">
        <v>20</v>
      </c>
      <c r="O74" s="26">
        <v>11</v>
      </c>
      <c r="P74" s="26">
        <v>14.7</v>
      </c>
      <c r="Q74" s="26">
        <v>20</v>
      </c>
      <c r="R74" s="26">
        <v>19</v>
      </c>
      <c r="S74" s="26">
        <v>15.4</v>
      </c>
      <c r="T74" s="17">
        <v>15</v>
      </c>
      <c r="U74" s="17">
        <v>15</v>
      </c>
      <c r="V74" s="4">
        <v>15.9</v>
      </c>
      <c r="W74" s="4">
        <v>14.5</v>
      </c>
      <c r="X74" s="4">
        <v>10.5</v>
      </c>
      <c r="Y74" s="4">
        <v>17.5</v>
      </c>
      <c r="Z74" s="173">
        <v>18.2</v>
      </c>
      <c r="AA74" s="4">
        <v>13.75</v>
      </c>
      <c r="AB74" s="4">
        <v>15.6</v>
      </c>
      <c r="AC74" s="4">
        <v>10</v>
      </c>
      <c r="AD74" s="4">
        <v>30.8</v>
      </c>
      <c r="AE74" s="4">
        <v>21.7</v>
      </c>
      <c r="AF74" s="4">
        <v>23</v>
      </c>
      <c r="AG74" s="4">
        <v>35.200000000000003</v>
      </c>
      <c r="AH74" s="151">
        <v>39</v>
      </c>
      <c r="AI74" s="151">
        <v>40.799999999999997</v>
      </c>
      <c r="AJ74" s="151">
        <v>40.25</v>
      </c>
      <c r="AK74" s="206">
        <v>40.799999999999997</v>
      </c>
      <c r="AL74" s="206"/>
      <c r="AM74" s="206"/>
      <c r="AN74" s="206"/>
      <c r="AO74" s="192"/>
      <c r="AP74" s="192"/>
      <c r="AR74" s="193"/>
      <c r="AS74" s="192"/>
    </row>
    <row r="75" spans="1:45" x14ac:dyDescent="0.25">
      <c r="A75" s="91" t="s">
        <v>12</v>
      </c>
      <c r="B75" s="21"/>
      <c r="C75" s="21"/>
      <c r="D75" s="55">
        <v>106</v>
      </c>
      <c r="E75" s="56">
        <v>54</v>
      </c>
      <c r="F75" s="55">
        <v>75</v>
      </c>
      <c r="G75" s="17">
        <v>169</v>
      </c>
      <c r="H75" s="26">
        <v>131</v>
      </c>
      <c r="I75" s="26">
        <v>145</v>
      </c>
      <c r="J75" s="26">
        <v>121</v>
      </c>
      <c r="K75" s="26">
        <v>111</v>
      </c>
      <c r="L75" s="26">
        <v>105.5</v>
      </c>
      <c r="M75" s="26">
        <v>110</v>
      </c>
      <c r="N75" s="26">
        <v>84.5</v>
      </c>
      <c r="O75" s="26">
        <v>147.5</v>
      </c>
      <c r="P75" s="26">
        <v>207.5</v>
      </c>
      <c r="Q75" s="26">
        <v>175</v>
      </c>
      <c r="R75" s="26">
        <v>170</v>
      </c>
      <c r="S75" s="26">
        <v>175</v>
      </c>
      <c r="T75" s="17">
        <v>190</v>
      </c>
      <c r="U75" s="17">
        <v>237</v>
      </c>
      <c r="V75" s="4">
        <v>248</v>
      </c>
      <c r="W75" s="4">
        <v>272</v>
      </c>
      <c r="X75" s="4">
        <v>214.5</v>
      </c>
      <c r="Y75" s="4">
        <v>242</v>
      </c>
      <c r="Z75" s="173">
        <v>284</v>
      </c>
      <c r="AA75" s="4">
        <v>266.60000000000002</v>
      </c>
      <c r="AB75" s="4">
        <v>224</v>
      </c>
      <c r="AC75" s="4">
        <v>215</v>
      </c>
      <c r="AD75" s="4">
        <v>350</v>
      </c>
      <c r="AE75" s="4">
        <v>280</v>
      </c>
      <c r="AF75" s="4">
        <v>270</v>
      </c>
      <c r="AG75" s="4">
        <v>298.39999999999998</v>
      </c>
      <c r="AH75" s="151">
        <v>310</v>
      </c>
      <c r="AI75" s="151">
        <v>322.39999999999998</v>
      </c>
      <c r="AJ75" s="151">
        <v>298.89999999999998</v>
      </c>
      <c r="AK75" s="206">
        <v>291.39999999999998</v>
      </c>
      <c r="AL75" s="206"/>
      <c r="AM75" s="206"/>
      <c r="AN75" s="206"/>
      <c r="AO75" s="192"/>
      <c r="AP75" s="192"/>
      <c r="AR75" s="193"/>
      <c r="AS75" s="192"/>
    </row>
    <row r="76" spans="1:45" x14ac:dyDescent="0.25">
      <c r="A76" s="91" t="s">
        <v>13</v>
      </c>
      <c r="B76" s="21"/>
      <c r="C76" s="21"/>
      <c r="D76" s="55">
        <v>374</v>
      </c>
      <c r="E76" s="56">
        <v>207</v>
      </c>
      <c r="F76" s="55">
        <v>378</v>
      </c>
      <c r="G76" s="17">
        <v>556</v>
      </c>
      <c r="H76" s="26">
        <v>267</v>
      </c>
      <c r="I76" s="26">
        <v>744</v>
      </c>
      <c r="J76" s="26">
        <v>532</v>
      </c>
      <c r="K76" s="26">
        <v>661</v>
      </c>
      <c r="L76" s="26">
        <v>920</v>
      </c>
      <c r="M76" s="26">
        <v>1055</v>
      </c>
      <c r="N76" s="26">
        <v>620</v>
      </c>
      <c r="O76" s="26">
        <v>905</v>
      </c>
      <c r="P76" s="26">
        <v>975</v>
      </c>
      <c r="Q76" s="26">
        <v>1055</v>
      </c>
      <c r="R76" s="26">
        <v>1133.5</v>
      </c>
      <c r="S76" s="26">
        <v>765</v>
      </c>
      <c r="T76" s="17">
        <v>720</v>
      </c>
      <c r="U76" s="17">
        <v>1475</v>
      </c>
      <c r="V76" s="4">
        <v>1290</v>
      </c>
      <c r="W76" s="4">
        <v>1370</v>
      </c>
      <c r="X76" s="4">
        <v>900</v>
      </c>
      <c r="Y76" s="4">
        <v>904</v>
      </c>
      <c r="Z76" s="173">
        <v>1020</v>
      </c>
      <c r="AA76" s="4">
        <v>907.2</v>
      </c>
      <c r="AB76" s="4">
        <v>824</v>
      </c>
      <c r="AC76" s="4">
        <v>752</v>
      </c>
      <c r="AD76" s="4">
        <v>1088</v>
      </c>
      <c r="AE76" s="4">
        <v>812</v>
      </c>
      <c r="AF76" s="4">
        <v>797.5</v>
      </c>
      <c r="AG76" s="4">
        <v>872</v>
      </c>
      <c r="AH76" s="151">
        <v>1100.5</v>
      </c>
      <c r="AI76" s="151">
        <v>1072.5</v>
      </c>
      <c r="AJ76" s="151">
        <v>1032.9000000000001</v>
      </c>
      <c r="AK76" s="206">
        <v>1000</v>
      </c>
      <c r="AL76" s="206"/>
      <c r="AM76" s="206"/>
      <c r="AN76" s="206"/>
      <c r="AO76" s="192"/>
      <c r="AP76" s="192"/>
      <c r="AR76" s="193"/>
      <c r="AS76" s="192"/>
    </row>
    <row r="77" spans="1:45" x14ac:dyDescent="0.25">
      <c r="A77" s="91" t="s">
        <v>101</v>
      </c>
      <c r="B77" s="21"/>
      <c r="C77" s="21"/>
      <c r="D77" s="55">
        <v>82</v>
      </c>
      <c r="E77" s="56">
        <v>22</v>
      </c>
      <c r="F77" s="55">
        <v>45</v>
      </c>
      <c r="G77" s="17">
        <v>72</v>
      </c>
      <c r="H77" s="26">
        <v>23</v>
      </c>
      <c r="I77" s="26">
        <v>52</v>
      </c>
      <c r="J77" s="26">
        <v>49.5</v>
      </c>
      <c r="K77" s="26">
        <v>40.5</v>
      </c>
      <c r="L77" s="26">
        <v>50</v>
      </c>
      <c r="M77" s="26">
        <v>123.5</v>
      </c>
      <c r="N77" s="26">
        <v>71</v>
      </c>
      <c r="O77" s="26">
        <v>90</v>
      </c>
      <c r="P77" s="26">
        <v>140</v>
      </c>
      <c r="Q77" s="26">
        <v>95</v>
      </c>
      <c r="R77" s="26">
        <v>94</v>
      </c>
      <c r="S77" s="26">
        <v>42</v>
      </c>
      <c r="T77" s="17">
        <v>96</v>
      </c>
      <c r="U77" s="17">
        <v>164</v>
      </c>
      <c r="V77" s="4">
        <v>171.55</v>
      </c>
      <c r="W77" s="4">
        <v>130</v>
      </c>
      <c r="X77" s="4">
        <v>125</v>
      </c>
      <c r="Y77" s="4">
        <v>174.5</v>
      </c>
      <c r="Z77" s="173">
        <v>154</v>
      </c>
      <c r="AA77" s="4">
        <v>183</v>
      </c>
      <c r="AB77" s="4">
        <v>156.75</v>
      </c>
      <c r="AC77" s="4">
        <v>178</v>
      </c>
      <c r="AD77" s="4">
        <v>300</v>
      </c>
      <c r="AE77" s="4">
        <v>90</v>
      </c>
      <c r="AF77" s="4">
        <v>83.2</v>
      </c>
      <c r="AG77" s="4">
        <v>105</v>
      </c>
      <c r="AH77" s="151">
        <v>112.2</v>
      </c>
      <c r="AI77" s="151">
        <v>102.3</v>
      </c>
      <c r="AJ77" s="151">
        <v>114.24</v>
      </c>
      <c r="AK77" s="206">
        <v>74.8</v>
      </c>
      <c r="AL77" s="206"/>
      <c r="AM77" s="206"/>
      <c r="AN77" s="206"/>
      <c r="AO77" s="192"/>
      <c r="AP77" s="192"/>
      <c r="AR77" s="193"/>
      <c r="AS77" s="192"/>
    </row>
    <row r="78" spans="1:45" x14ac:dyDescent="0.25">
      <c r="A78" s="91" t="s">
        <v>15</v>
      </c>
      <c r="B78" s="21"/>
      <c r="C78" s="21"/>
      <c r="D78" s="55">
        <v>143</v>
      </c>
      <c r="E78" s="56">
        <v>64</v>
      </c>
      <c r="F78" s="55">
        <v>174</v>
      </c>
      <c r="G78" s="17">
        <v>256</v>
      </c>
      <c r="H78" s="26">
        <v>103</v>
      </c>
      <c r="I78" s="26">
        <v>191</v>
      </c>
      <c r="J78" s="26">
        <v>179</v>
      </c>
      <c r="K78" s="26">
        <v>157.5</v>
      </c>
      <c r="L78" s="26">
        <v>199</v>
      </c>
      <c r="M78" s="26">
        <v>240</v>
      </c>
      <c r="N78" s="26">
        <v>174</v>
      </c>
      <c r="O78" s="26">
        <v>236</v>
      </c>
      <c r="P78" s="26">
        <v>265</v>
      </c>
      <c r="Q78" s="26">
        <v>297</v>
      </c>
      <c r="R78" s="26">
        <v>250.7</v>
      </c>
      <c r="S78" s="26">
        <v>245</v>
      </c>
      <c r="T78" s="17">
        <v>174</v>
      </c>
      <c r="U78" s="17">
        <v>400</v>
      </c>
      <c r="V78" s="4">
        <v>358.8</v>
      </c>
      <c r="W78" s="4">
        <v>493</v>
      </c>
      <c r="X78" s="4">
        <v>362.5</v>
      </c>
      <c r="Y78" s="4">
        <v>378.5</v>
      </c>
      <c r="Z78" s="173">
        <v>370</v>
      </c>
      <c r="AA78" s="4">
        <v>357.15</v>
      </c>
      <c r="AB78" s="4">
        <v>193.6</v>
      </c>
      <c r="AC78" s="4">
        <v>207</v>
      </c>
      <c r="AD78" s="4">
        <v>390</v>
      </c>
      <c r="AE78" s="4">
        <v>275</v>
      </c>
      <c r="AF78" s="4">
        <v>259.2</v>
      </c>
      <c r="AG78" s="4">
        <v>297</v>
      </c>
      <c r="AH78" s="151">
        <v>371.2</v>
      </c>
      <c r="AI78" s="151">
        <v>361.6</v>
      </c>
      <c r="AJ78" s="151">
        <v>364</v>
      </c>
      <c r="AK78" s="206">
        <v>307.8</v>
      </c>
      <c r="AL78" s="206"/>
      <c r="AM78" s="206"/>
      <c r="AN78" s="206"/>
      <c r="AO78" s="192"/>
      <c r="AP78" s="192"/>
      <c r="AR78" s="193"/>
      <c r="AS78" s="192"/>
    </row>
    <row r="79" spans="1:45" x14ac:dyDescent="0.25">
      <c r="A79" s="91" t="s">
        <v>102</v>
      </c>
      <c r="B79" s="21"/>
      <c r="C79" s="21"/>
      <c r="D79" s="55">
        <v>1892</v>
      </c>
      <c r="E79" s="56">
        <v>332</v>
      </c>
      <c r="F79" s="55">
        <v>1727</v>
      </c>
      <c r="G79" s="17">
        <v>2439</v>
      </c>
      <c r="H79" s="26">
        <v>802</v>
      </c>
      <c r="I79" s="26">
        <v>2362</v>
      </c>
      <c r="J79" s="26">
        <v>2235</v>
      </c>
      <c r="K79" s="26">
        <v>1729.5</v>
      </c>
      <c r="L79" s="26">
        <v>1464.5</v>
      </c>
      <c r="M79" s="26">
        <v>2371</v>
      </c>
      <c r="N79" s="26">
        <v>1550</v>
      </c>
      <c r="O79" s="26">
        <v>2046.5</v>
      </c>
      <c r="P79" s="26">
        <v>2135</v>
      </c>
      <c r="Q79" s="26">
        <v>2050</v>
      </c>
      <c r="R79" s="26">
        <v>2185</v>
      </c>
      <c r="S79" s="26">
        <v>1380</v>
      </c>
      <c r="T79" s="17">
        <v>1152</v>
      </c>
      <c r="U79" s="17">
        <v>2165</v>
      </c>
      <c r="V79" s="4">
        <v>2019.75</v>
      </c>
      <c r="W79" s="4">
        <v>2350</v>
      </c>
      <c r="X79" s="4">
        <v>1824.5</v>
      </c>
      <c r="Y79" s="4">
        <v>2106.5</v>
      </c>
      <c r="Z79" s="173">
        <v>1158</v>
      </c>
      <c r="AA79" s="4">
        <v>2193</v>
      </c>
      <c r="AB79" s="4">
        <v>1046</v>
      </c>
      <c r="AC79" s="4">
        <v>816</v>
      </c>
      <c r="AD79" s="4">
        <v>2599</v>
      </c>
      <c r="AE79" s="4">
        <v>1670</v>
      </c>
      <c r="AF79" s="4">
        <v>1274</v>
      </c>
      <c r="AG79" s="4">
        <v>2196</v>
      </c>
      <c r="AH79" s="151">
        <v>2130</v>
      </c>
      <c r="AI79" s="151">
        <v>2047.5</v>
      </c>
      <c r="AJ79" s="151">
        <v>2188.8000000000002</v>
      </c>
      <c r="AK79" s="206">
        <v>1100</v>
      </c>
      <c r="AL79" s="206"/>
      <c r="AM79" s="206"/>
      <c r="AN79" s="206"/>
      <c r="AO79" s="192"/>
      <c r="AP79" s="192"/>
      <c r="AR79" s="193"/>
      <c r="AS79" s="192"/>
    </row>
    <row r="80" spans="1:45" x14ac:dyDescent="0.25">
      <c r="A80" s="20"/>
      <c r="B80" s="20"/>
      <c r="C80" s="20"/>
      <c r="D80" s="57"/>
      <c r="E80" s="57"/>
      <c r="F80" s="57"/>
      <c r="G80" s="17" t="s">
        <v>17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16"/>
      <c r="U80" s="16"/>
      <c r="V80" s="75"/>
      <c r="W80" s="75"/>
      <c r="X80" s="75"/>
      <c r="Y80" s="75"/>
      <c r="Z80" s="174"/>
      <c r="AA80" s="75"/>
      <c r="AB80" s="75"/>
      <c r="AC80" s="75"/>
      <c r="AD80" s="75"/>
      <c r="AE80" s="75"/>
      <c r="AF80" s="75"/>
      <c r="AG80" s="75"/>
      <c r="AH80" s="147"/>
      <c r="AI80" s="147"/>
      <c r="AJ80" s="147"/>
      <c r="AK80" s="207"/>
      <c r="AL80" s="207"/>
      <c r="AM80" s="207"/>
      <c r="AN80" s="207"/>
    </row>
    <row r="81" spans="1:217" x14ac:dyDescent="0.25">
      <c r="A81" s="22" t="s">
        <v>18</v>
      </c>
      <c r="B81" s="22"/>
      <c r="C81" s="22"/>
      <c r="D81" s="18">
        <f>SUM(D71:D79)</f>
        <v>3829</v>
      </c>
      <c r="E81" s="18">
        <f>SUM(E71:E79)</f>
        <v>1252</v>
      </c>
      <c r="F81" s="18">
        <f>SUM(F71:F79)</f>
        <v>4416</v>
      </c>
      <c r="G81" s="18">
        <f>SUM(G71:G79)</f>
        <v>5732</v>
      </c>
      <c r="H81" s="27">
        <f t="shared" ref="H81:Q81" si="31">SUM(H71:H79)</f>
        <v>2119.9639999999999</v>
      </c>
      <c r="I81" s="27">
        <f>SUM(I71:I79)</f>
        <v>5836</v>
      </c>
      <c r="J81" s="27">
        <f t="shared" si="31"/>
        <v>5209.2000000000007</v>
      </c>
      <c r="K81" s="27">
        <f t="shared" si="31"/>
        <v>4459.5</v>
      </c>
      <c r="L81" s="27">
        <f t="shared" si="31"/>
        <v>4601</v>
      </c>
      <c r="M81" s="27">
        <f t="shared" si="31"/>
        <v>6680.8</v>
      </c>
      <c r="N81" s="27">
        <f t="shared" si="31"/>
        <v>4260.34</v>
      </c>
      <c r="O81" s="27">
        <f t="shared" si="31"/>
        <v>5537.48</v>
      </c>
      <c r="P81" s="27">
        <f t="shared" si="31"/>
        <v>6365.5499999999993</v>
      </c>
      <c r="Q81" s="27">
        <f t="shared" si="31"/>
        <v>5805</v>
      </c>
      <c r="R81" s="27">
        <f t="shared" ref="R81:W81" si="32">SUM(R71:R79)</f>
        <v>6540.7</v>
      </c>
      <c r="S81" s="27">
        <f t="shared" si="32"/>
        <v>4187.3999999999996</v>
      </c>
      <c r="T81" s="63">
        <f t="shared" si="32"/>
        <v>4315</v>
      </c>
      <c r="U81" s="63">
        <f t="shared" si="32"/>
        <v>7480</v>
      </c>
      <c r="V81" s="76">
        <f t="shared" si="32"/>
        <v>6775</v>
      </c>
      <c r="W81" s="76">
        <f t="shared" si="32"/>
        <v>7830</v>
      </c>
      <c r="X81" s="76">
        <f t="shared" ref="X81:AE81" si="33">SUM(X71:X79)</f>
        <v>6052</v>
      </c>
      <c r="Y81" s="76">
        <f t="shared" si="33"/>
        <v>6903.4</v>
      </c>
      <c r="Z81" s="175">
        <f t="shared" si="33"/>
        <v>5606.5</v>
      </c>
      <c r="AA81" s="76">
        <f t="shared" si="33"/>
        <v>7710</v>
      </c>
      <c r="AB81" s="76">
        <f t="shared" si="33"/>
        <v>4735</v>
      </c>
      <c r="AC81" s="76">
        <f t="shared" si="33"/>
        <v>3408.5</v>
      </c>
      <c r="AD81" s="125">
        <f t="shared" si="33"/>
        <v>9916</v>
      </c>
      <c r="AE81" s="76">
        <f t="shared" si="33"/>
        <v>6540</v>
      </c>
      <c r="AF81" s="76">
        <f t="shared" ref="AF81:AK81" si="34">SUM(AF71:AF79)</f>
        <v>5545</v>
      </c>
      <c r="AG81" s="76">
        <f t="shared" si="34"/>
        <v>8547.5</v>
      </c>
      <c r="AH81" s="93">
        <f t="shared" si="34"/>
        <v>8600</v>
      </c>
      <c r="AI81" s="93">
        <f t="shared" si="34"/>
        <v>7789.7500000000009</v>
      </c>
      <c r="AJ81" s="93">
        <f t="shared" si="34"/>
        <v>8499.9650000000001</v>
      </c>
      <c r="AK81" s="208">
        <f t="shared" si="34"/>
        <v>6343</v>
      </c>
      <c r="AL81" s="208">
        <f t="shared" ref="AL81:AN81" si="35">SUM(AL71:AL79)</f>
        <v>0</v>
      </c>
      <c r="AM81" s="208">
        <f t="shared" si="35"/>
        <v>0</v>
      </c>
      <c r="AN81" s="208">
        <f t="shared" si="35"/>
        <v>0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</row>
    <row r="82" spans="1:217" x14ac:dyDescent="0.25">
      <c r="A82" s="23"/>
      <c r="B82" s="23"/>
      <c r="C82" s="23"/>
      <c r="D82" s="23"/>
      <c r="E82" s="23"/>
      <c r="F82" s="23"/>
      <c r="G82" s="1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19"/>
      <c r="U82" s="19"/>
      <c r="V82" s="19"/>
      <c r="W82" s="19"/>
      <c r="X82" s="19"/>
      <c r="Y82" s="19"/>
      <c r="Z82" s="167"/>
      <c r="AA82" s="127"/>
      <c r="AB82" s="19"/>
      <c r="AC82" s="19"/>
      <c r="AD82" s="127" t="s">
        <v>158</v>
      </c>
      <c r="AE82" s="127"/>
      <c r="AF82" s="127"/>
      <c r="AG82" s="127" t="s">
        <v>171</v>
      </c>
      <c r="AH82" s="127" t="s">
        <v>159</v>
      </c>
      <c r="AI82" s="127"/>
      <c r="AJ82" s="127"/>
      <c r="AK82" s="201"/>
      <c r="AL82" s="201"/>
      <c r="AM82" s="201"/>
      <c r="AN82" s="201"/>
    </row>
    <row r="83" spans="1:217" x14ac:dyDescent="0.25">
      <c r="N83"/>
      <c r="AA83" s="159"/>
      <c r="AB83" s="159"/>
      <c r="AC83" s="159"/>
      <c r="AD83" s="159"/>
      <c r="AE83" s="159"/>
      <c r="AF83" s="159"/>
      <c r="AG83" s="159"/>
      <c r="AH83" s="159"/>
      <c r="AL83" s="160">
        <f>AVERAGE(AF81:AJ81)</f>
        <v>7796.4429999999993</v>
      </c>
      <c r="AM83" s="194" t="s">
        <v>178</v>
      </c>
    </row>
    <row r="84" spans="1:217" x14ac:dyDescent="0.25">
      <c r="N84"/>
      <c r="T84" s="116"/>
      <c r="U84" s="116"/>
      <c r="V84" s="116"/>
      <c r="W84" s="116"/>
      <c r="X84" s="116"/>
      <c r="Y84" s="116"/>
      <c r="Z84" s="176"/>
      <c r="AA84" s="159"/>
      <c r="AB84" s="159"/>
      <c r="AC84" s="159"/>
      <c r="AD84" s="159"/>
      <c r="AE84" s="159"/>
      <c r="AF84" s="159"/>
      <c r="AG84" s="159"/>
      <c r="AH84" s="159"/>
      <c r="AL84" s="160">
        <f>AVERAGE(AA81:AJ81)</f>
        <v>7129.1714999999995</v>
      </c>
      <c r="AM84" s="194" t="s">
        <v>179</v>
      </c>
    </row>
    <row r="85" spans="1:217" x14ac:dyDescent="0.25">
      <c r="N85"/>
      <c r="T85" s="115"/>
      <c r="U85" s="115"/>
      <c r="V85" s="115"/>
      <c r="W85" s="115"/>
      <c r="X85" s="115"/>
      <c r="Y85" s="115"/>
      <c r="Z85" s="177"/>
      <c r="AA85" s="115"/>
      <c r="AB85" s="115"/>
      <c r="AE85" s="97"/>
      <c r="AF85" s="97"/>
      <c r="AG85" s="97"/>
      <c r="AH85" s="141"/>
      <c r="AI85" s="141"/>
      <c r="AJ85" s="142"/>
    </row>
    <row r="86" spans="1:217" x14ac:dyDescent="0.25">
      <c r="A86" s="2" t="s">
        <v>58</v>
      </c>
      <c r="B86" s="2"/>
      <c r="C86" s="2"/>
      <c r="D86" s="2"/>
      <c r="E86" s="2"/>
      <c r="F86" s="2"/>
      <c r="N86"/>
      <c r="AE86" s="97"/>
      <c r="AF86" s="97"/>
      <c r="AG86" s="97"/>
      <c r="AH86" s="141"/>
      <c r="AI86" s="141"/>
      <c r="AJ86" s="142"/>
    </row>
    <row r="87" spans="1:217" x14ac:dyDescent="0.25">
      <c r="A87" s="79" t="s">
        <v>74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</row>
    <row r="88" spans="1:217" x14ac:dyDescent="0.25">
      <c r="A88" s="8"/>
      <c r="B88" s="8"/>
      <c r="C88" s="8"/>
      <c r="D88" s="51" t="s">
        <v>37</v>
      </c>
      <c r="E88" s="51" t="s">
        <v>38</v>
      </c>
      <c r="F88" s="51" t="s">
        <v>39</v>
      </c>
      <c r="G88" s="14" t="s">
        <v>1</v>
      </c>
      <c r="H88" s="12" t="s">
        <v>2</v>
      </c>
      <c r="I88" s="12" t="s">
        <v>3</v>
      </c>
      <c r="J88" s="12" t="s">
        <v>4</v>
      </c>
      <c r="K88" s="12" t="str">
        <f t="shared" ref="K88:S88" si="36">K14</f>
        <v>1997/98</v>
      </c>
      <c r="L88" s="12" t="str">
        <f t="shared" si="36"/>
        <v>1998/99</v>
      </c>
      <c r="M88" s="12" t="str">
        <f t="shared" si="36"/>
        <v>1999/2000</v>
      </c>
      <c r="N88" s="12" t="str">
        <f t="shared" si="36"/>
        <v>2000/01</v>
      </c>
      <c r="O88" s="12" t="str">
        <f t="shared" si="36"/>
        <v>2001/02</v>
      </c>
      <c r="P88" s="12" t="str">
        <f t="shared" si="36"/>
        <v>2002/03</v>
      </c>
      <c r="Q88" s="12" t="str">
        <f t="shared" si="36"/>
        <v>2003/04</v>
      </c>
      <c r="R88" s="12" t="str">
        <f t="shared" si="36"/>
        <v>2004/05</v>
      </c>
      <c r="S88" s="12" t="str">
        <f t="shared" si="36"/>
        <v>2005/06</v>
      </c>
      <c r="T88" s="47" t="s">
        <v>42</v>
      </c>
      <c r="U88" s="47" t="s">
        <v>43</v>
      </c>
      <c r="V88" s="47" t="str">
        <f t="shared" ref="V88:AA88" si="37">V68</f>
        <v>2008/09</v>
      </c>
      <c r="W88" s="47" t="str">
        <f t="shared" si="37"/>
        <v>2009/10</v>
      </c>
      <c r="X88" s="47" t="str">
        <f t="shared" si="37"/>
        <v>2010/11</v>
      </c>
      <c r="Y88" s="47" t="str">
        <f t="shared" si="37"/>
        <v>2011/12</v>
      </c>
      <c r="Z88" s="178" t="str">
        <f t="shared" si="37"/>
        <v>2012/13</v>
      </c>
      <c r="AA88" s="47" t="str">
        <f t="shared" si="37"/>
        <v>2013/14</v>
      </c>
      <c r="AB88" s="95" t="s">
        <v>136</v>
      </c>
      <c r="AC88" s="95" t="s">
        <v>157</v>
      </c>
      <c r="AD88" s="95" t="s">
        <v>162</v>
      </c>
      <c r="AE88" s="95" t="s">
        <v>164</v>
      </c>
      <c r="AF88" s="95" t="s">
        <v>168</v>
      </c>
      <c r="AG88" s="95" t="s">
        <v>175</v>
      </c>
      <c r="AH88" s="95" t="s">
        <v>169</v>
      </c>
      <c r="AI88" s="95" t="s">
        <v>176</v>
      </c>
      <c r="AJ88" s="95" t="s">
        <v>177</v>
      </c>
      <c r="AK88" s="209" t="s">
        <v>180</v>
      </c>
      <c r="AL88" s="203" t="s">
        <v>182</v>
      </c>
      <c r="AM88" s="203" t="s">
        <v>183</v>
      </c>
      <c r="AN88" s="203" t="s">
        <v>184</v>
      </c>
    </row>
    <row r="89" spans="1:217" x14ac:dyDescent="0.25">
      <c r="A89" s="9" t="s">
        <v>6</v>
      </c>
      <c r="B89" s="9"/>
      <c r="C89" s="9"/>
      <c r="D89" s="15" t="s">
        <v>19</v>
      </c>
      <c r="E89" s="13" t="s">
        <v>19</v>
      </c>
      <c r="F89" s="13" t="s">
        <v>19</v>
      </c>
      <c r="G89" s="15" t="s">
        <v>19</v>
      </c>
      <c r="H89" s="13" t="s">
        <v>19</v>
      </c>
      <c r="I89" s="13" t="s">
        <v>19</v>
      </c>
      <c r="J89" s="13" t="s">
        <v>19</v>
      </c>
      <c r="K89" s="13" t="s">
        <v>19</v>
      </c>
      <c r="L89" s="13" t="s">
        <v>19</v>
      </c>
      <c r="M89" s="13" t="s">
        <v>19</v>
      </c>
      <c r="N89" s="13" t="s">
        <v>19</v>
      </c>
      <c r="O89" s="13" t="s">
        <v>19</v>
      </c>
      <c r="P89" s="13" t="s">
        <v>19</v>
      </c>
      <c r="Q89" s="13" t="s">
        <v>19</v>
      </c>
      <c r="R89" s="13" t="s">
        <v>19</v>
      </c>
      <c r="S89" s="13" t="s">
        <v>19</v>
      </c>
      <c r="T89" s="13" t="s">
        <v>19</v>
      </c>
      <c r="U89" s="13" t="s">
        <v>19</v>
      </c>
      <c r="V89" s="13" t="s">
        <v>19</v>
      </c>
      <c r="W89" s="13" t="s">
        <v>19</v>
      </c>
      <c r="X89" s="13" t="s">
        <v>19</v>
      </c>
      <c r="Y89" s="13" t="s">
        <v>19</v>
      </c>
      <c r="Z89" s="172" t="s">
        <v>19</v>
      </c>
      <c r="AA89" s="13" t="s">
        <v>19</v>
      </c>
      <c r="AB89" s="33" t="s">
        <v>19</v>
      </c>
      <c r="AC89" s="33" t="s">
        <v>19</v>
      </c>
      <c r="AD89" s="33" t="s">
        <v>19</v>
      </c>
      <c r="AE89" s="33" t="s">
        <v>19</v>
      </c>
      <c r="AF89" s="33" t="s">
        <v>19</v>
      </c>
      <c r="AG89" s="33" t="s">
        <v>19</v>
      </c>
      <c r="AH89" s="133" t="s">
        <v>160</v>
      </c>
      <c r="AI89" s="133" t="s">
        <v>160</v>
      </c>
      <c r="AJ89" s="133" t="s">
        <v>160</v>
      </c>
      <c r="AK89" s="210" t="s">
        <v>160</v>
      </c>
      <c r="AL89" s="210" t="s">
        <v>160</v>
      </c>
      <c r="AM89" s="210" t="s">
        <v>160</v>
      </c>
      <c r="AN89" s="210" t="s">
        <v>160</v>
      </c>
    </row>
    <row r="90" spans="1:217" x14ac:dyDescent="0.25">
      <c r="A90" s="20"/>
      <c r="B90" s="20"/>
      <c r="C90" s="20"/>
      <c r="D90" s="20"/>
      <c r="E90" s="20"/>
      <c r="F90" s="20"/>
      <c r="G90" s="1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38"/>
      <c r="U90" s="38"/>
      <c r="V90" s="38"/>
      <c r="W90" s="38"/>
      <c r="X90" s="38"/>
      <c r="Y90" s="38"/>
      <c r="Z90" s="164"/>
      <c r="AA90" s="38"/>
      <c r="AB90" s="38"/>
      <c r="AC90" s="38"/>
      <c r="AD90" s="38"/>
      <c r="AE90" s="38"/>
      <c r="AF90" s="38"/>
      <c r="AG90" s="38"/>
      <c r="AH90" s="146"/>
      <c r="AI90" s="146"/>
      <c r="AJ90" s="146"/>
      <c r="AK90" s="202"/>
      <c r="AL90" s="202"/>
      <c r="AM90" s="202"/>
      <c r="AN90" s="202"/>
    </row>
    <row r="91" spans="1:217" x14ac:dyDescent="0.25">
      <c r="A91" s="91" t="s">
        <v>97</v>
      </c>
      <c r="B91" s="21"/>
      <c r="C91" s="21"/>
      <c r="D91" s="55">
        <v>1</v>
      </c>
      <c r="E91" s="55">
        <v>2</v>
      </c>
      <c r="F91" s="56">
        <v>3</v>
      </c>
      <c r="G91" s="17">
        <v>4</v>
      </c>
      <c r="H91" s="26">
        <v>19</v>
      </c>
      <c r="I91" s="26">
        <v>16</v>
      </c>
      <c r="J91" s="26">
        <v>16.899999999999999</v>
      </c>
      <c r="K91" s="26">
        <v>5</v>
      </c>
      <c r="L91" s="26">
        <v>7.5</v>
      </c>
      <c r="M91" s="26">
        <v>9</v>
      </c>
      <c r="N91" s="26">
        <v>8</v>
      </c>
      <c r="O91" s="26">
        <v>14</v>
      </c>
      <c r="P91" s="26">
        <v>20.399999999999999</v>
      </c>
      <c r="Q91" s="26">
        <v>14</v>
      </c>
      <c r="R91" s="26">
        <v>20</v>
      </c>
      <c r="S91" s="26">
        <v>27</v>
      </c>
      <c r="T91" s="17">
        <v>20</v>
      </c>
      <c r="U91" s="17">
        <v>30</v>
      </c>
      <c r="V91" s="17">
        <v>35</v>
      </c>
      <c r="W91" s="17">
        <v>14</v>
      </c>
      <c r="X91" s="17">
        <v>12.4</v>
      </c>
      <c r="Y91" s="17">
        <v>25</v>
      </c>
      <c r="Z91" s="179">
        <v>30</v>
      </c>
      <c r="AA91" s="17">
        <v>28.5</v>
      </c>
      <c r="AB91" s="17">
        <v>34.200000000000003</v>
      </c>
      <c r="AC91" s="17">
        <v>40</v>
      </c>
      <c r="AD91" s="17">
        <v>20</v>
      </c>
      <c r="AE91" s="17">
        <v>33.75</v>
      </c>
      <c r="AF91" s="17">
        <v>30.6</v>
      </c>
      <c r="AG91" s="17">
        <v>30.6</v>
      </c>
      <c r="AH91" s="152">
        <v>33.299999999999997</v>
      </c>
      <c r="AI91" s="152">
        <v>32.9</v>
      </c>
      <c r="AJ91" s="152">
        <v>32.9</v>
      </c>
      <c r="AK91" s="211">
        <v>32.200000000000003</v>
      </c>
      <c r="AL91" s="211">
        <v>32.200000000000003</v>
      </c>
      <c r="AM91" s="211">
        <f>AL91-AK91</f>
        <v>0</v>
      </c>
      <c r="AN91" s="211"/>
    </row>
    <row r="92" spans="1:217" x14ac:dyDescent="0.25">
      <c r="A92" s="91" t="s">
        <v>98</v>
      </c>
      <c r="B92" s="21"/>
      <c r="C92" s="21"/>
      <c r="D92" s="55">
        <v>91</v>
      </c>
      <c r="E92" s="56">
        <v>109</v>
      </c>
      <c r="F92" s="55">
        <v>135</v>
      </c>
      <c r="G92" s="17">
        <v>156</v>
      </c>
      <c r="H92" s="26">
        <v>137.00899999999999</v>
      </c>
      <c r="I92" s="26">
        <v>127.00700000000001</v>
      </c>
      <c r="J92" s="26">
        <v>173.3</v>
      </c>
      <c r="K92" s="26">
        <v>155</v>
      </c>
      <c r="L92" s="26">
        <v>170</v>
      </c>
      <c r="M92" s="26">
        <v>225</v>
      </c>
      <c r="N92" s="26">
        <v>290</v>
      </c>
      <c r="O92" s="26">
        <v>473.5</v>
      </c>
      <c r="P92" s="26">
        <v>421.5</v>
      </c>
      <c r="Q92" s="26">
        <v>448.5</v>
      </c>
      <c r="R92" s="26">
        <v>526.4</v>
      </c>
      <c r="S92" s="26">
        <v>278</v>
      </c>
      <c r="T92" s="17">
        <v>498</v>
      </c>
      <c r="U92" s="17">
        <v>626</v>
      </c>
      <c r="V92" s="17">
        <v>605</v>
      </c>
      <c r="W92" s="17">
        <v>586</v>
      </c>
      <c r="X92" s="17">
        <v>515.20000000000005</v>
      </c>
      <c r="Y92" s="17">
        <v>592</v>
      </c>
      <c r="Z92" s="179">
        <v>650</v>
      </c>
      <c r="AA92" s="17">
        <v>638.4</v>
      </c>
      <c r="AB92" s="17">
        <v>644</v>
      </c>
      <c r="AC92" s="17">
        <v>675</v>
      </c>
      <c r="AD92" s="17">
        <v>666</v>
      </c>
      <c r="AE92" s="17">
        <v>628</v>
      </c>
      <c r="AF92" s="17">
        <v>630.75</v>
      </c>
      <c r="AG92" s="17">
        <v>633.9</v>
      </c>
      <c r="AH92" s="152">
        <v>627.29999999999995</v>
      </c>
      <c r="AI92" s="152">
        <v>672</v>
      </c>
      <c r="AJ92" s="152">
        <v>696</v>
      </c>
      <c r="AK92" s="211">
        <v>663.6</v>
      </c>
      <c r="AL92" s="211">
        <v>663.6</v>
      </c>
      <c r="AM92" s="211">
        <f t="shared" ref="AM92:AM99" si="38">AL92-AK92</f>
        <v>0</v>
      </c>
      <c r="AN92" s="211"/>
    </row>
    <row r="93" spans="1:217" x14ac:dyDescent="0.25">
      <c r="A93" s="91" t="s">
        <v>99</v>
      </c>
      <c r="B93" s="21"/>
      <c r="C93" s="21"/>
      <c r="D93" s="55">
        <v>951</v>
      </c>
      <c r="E93" s="55">
        <v>295</v>
      </c>
      <c r="F93" s="56">
        <v>1349</v>
      </c>
      <c r="G93" s="17">
        <v>2150</v>
      </c>
      <c r="H93" s="26">
        <v>547.08000000000004</v>
      </c>
      <c r="I93" s="26">
        <v>1059.95</v>
      </c>
      <c r="J93" s="26">
        <v>1360</v>
      </c>
      <c r="K93" s="26">
        <v>815</v>
      </c>
      <c r="L93" s="26">
        <v>940</v>
      </c>
      <c r="M93" s="26">
        <v>1466</v>
      </c>
      <c r="N93" s="26">
        <v>985</v>
      </c>
      <c r="O93" s="26">
        <v>1153</v>
      </c>
      <c r="P93" s="26">
        <v>821.5</v>
      </c>
      <c r="Q93" s="26">
        <v>1050</v>
      </c>
      <c r="R93" s="26">
        <v>1455</v>
      </c>
      <c r="S93" s="26">
        <v>680</v>
      </c>
      <c r="T93" s="17">
        <v>930</v>
      </c>
      <c r="U93" s="17">
        <v>1950</v>
      </c>
      <c r="V93" s="17">
        <v>1900</v>
      </c>
      <c r="W93" s="17">
        <v>1902</v>
      </c>
      <c r="X93" s="17">
        <v>1461.5</v>
      </c>
      <c r="Y93" s="17">
        <v>1773</v>
      </c>
      <c r="Z93" s="179">
        <v>2310.8000000000002</v>
      </c>
      <c r="AA93" s="17">
        <v>2487.75</v>
      </c>
      <c r="AB93" s="17">
        <v>1708.5</v>
      </c>
      <c r="AC93" s="17">
        <v>1023</v>
      </c>
      <c r="AD93" s="17">
        <v>2252</v>
      </c>
      <c r="AE93" s="17">
        <v>1925</v>
      </c>
      <c r="AF93" s="17">
        <v>1758</v>
      </c>
      <c r="AG93" s="17">
        <v>2209</v>
      </c>
      <c r="AH93" s="152">
        <v>2542</v>
      </c>
      <c r="AI93" s="152">
        <v>2547.1999999999998</v>
      </c>
      <c r="AJ93" s="152">
        <v>2686.7</v>
      </c>
      <c r="AK93" s="211">
        <v>2158</v>
      </c>
      <c r="AL93" s="211">
        <v>2158</v>
      </c>
      <c r="AM93" s="211">
        <f t="shared" si="38"/>
        <v>0</v>
      </c>
      <c r="AN93" s="211"/>
    </row>
    <row r="94" spans="1:217" x14ac:dyDescent="0.25">
      <c r="A94" s="91" t="s">
        <v>100</v>
      </c>
      <c r="B94" s="21"/>
      <c r="C94" s="21"/>
      <c r="D94" s="61">
        <v>21</v>
      </c>
      <c r="E94" s="60">
        <v>32</v>
      </c>
      <c r="F94" s="61">
        <v>39</v>
      </c>
      <c r="G94" s="17">
        <v>46</v>
      </c>
      <c r="H94" s="26">
        <v>30.006</v>
      </c>
      <c r="I94" s="26">
        <v>69</v>
      </c>
      <c r="J94" s="26">
        <v>29</v>
      </c>
      <c r="K94" s="26">
        <v>20</v>
      </c>
      <c r="L94" s="26">
        <v>20</v>
      </c>
      <c r="M94" s="26">
        <v>26</v>
      </c>
      <c r="N94" s="26">
        <v>26</v>
      </c>
      <c r="O94" s="26">
        <v>33.6</v>
      </c>
      <c r="P94" s="26">
        <v>35.799999999999997</v>
      </c>
      <c r="Q94" s="26">
        <v>61.6</v>
      </c>
      <c r="R94" s="26">
        <v>68.900000000000006</v>
      </c>
      <c r="S94" s="26">
        <v>55</v>
      </c>
      <c r="T94" s="17">
        <v>67.599999999999994</v>
      </c>
      <c r="U94" s="17">
        <v>70</v>
      </c>
      <c r="V94" s="17">
        <v>76.5</v>
      </c>
      <c r="W94" s="17">
        <v>66</v>
      </c>
      <c r="X94" s="17">
        <v>57.6</v>
      </c>
      <c r="Y94" s="17">
        <v>75</v>
      </c>
      <c r="Z94" s="179">
        <v>90</v>
      </c>
      <c r="AA94" s="17">
        <v>97.6</v>
      </c>
      <c r="AB94" s="17">
        <v>84</v>
      </c>
      <c r="AC94" s="17">
        <v>66</v>
      </c>
      <c r="AD94" s="17">
        <v>66.5</v>
      </c>
      <c r="AE94" s="17">
        <v>71.5</v>
      </c>
      <c r="AF94" s="17">
        <v>69.75</v>
      </c>
      <c r="AG94" s="17">
        <v>119</v>
      </c>
      <c r="AH94" s="152">
        <v>133.19999999999999</v>
      </c>
      <c r="AI94" s="152">
        <v>157.85</v>
      </c>
      <c r="AJ94" s="152">
        <v>192.5</v>
      </c>
      <c r="AK94" s="211">
        <v>197.1</v>
      </c>
      <c r="AL94" s="211">
        <v>197.1</v>
      </c>
      <c r="AM94" s="211">
        <f t="shared" si="38"/>
        <v>0</v>
      </c>
      <c r="AN94" s="211"/>
    </row>
    <row r="95" spans="1:217" x14ac:dyDescent="0.25">
      <c r="A95" s="91" t="s">
        <v>12</v>
      </c>
      <c r="B95" s="21"/>
      <c r="C95" s="21"/>
      <c r="D95" s="61">
        <v>234</v>
      </c>
      <c r="E95" s="61">
        <v>183</v>
      </c>
      <c r="F95" s="60">
        <v>220</v>
      </c>
      <c r="G95" s="17">
        <v>163</v>
      </c>
      <c r="H95" s="26">
        <v>134.99299999999999</v>
      </c>
      <c r="I95" s="26">
        <v>182.99</v>
      </c>
      <c r="J95" s="26">
        <v>218</v>
      </c>
      <c r="K95" s="26">
        <v>158</v>
      </c>
      <c r="L95" s="26">
        <v>141</v>
      </c>
      <c r="M95" s="26">
        <v>179</v>
      </c>
      <c r="N95" s="26">
        <v>171.5</v>
      </c>
      <c r="O95" s="26">
        <v>255</v>
      </c>
      <c r="P95" s="26">
        <v>177.6</v>
      </c>
      <c r="Q95" s="26">
        <v>215</v>
      </c>
      <c r="R95" s="26">
        <v>230</v>
      </c>
      <c r="S95" s="26">
        <v>135</v>
      </c>
      <c r="T95" s="17">
        <v>169.2</v>
      </c>
      <c r="U95" s="17">
        <v>252</v>
      </c>
      <c r="V95" s="17">
        <v>273</v>
      </c>
      <c r="W95" s="17">
        <v>252</v>
      </c>
      <c r="X95" s="17">
        <v>235</v>
      </c>
      <c r="Y95" s="17">
        <v>270</v>
      </c>
      <c r="Z95" s="179">
        <v>315</v>
      </c>
      <c r="AA95" s="17">
        <v>292.5</v>
      </c>
      <c r="AB95" s="17">
        <v>283.5</v>
      </c>
      <c r="AC95" s="17">
        <v>307</v>
      </c>
      <c r="AD95" s="17">
        <v>390</v>
      </c>
      <c r="AE95" s="17">
        <v>380</v>
      </c>
      <c r="AF95" s="17">
        <v>399.6</v>
      </c>
      <c r="AG95" s="17">
        <v>434.5</v>
      </c>
      <c r="AH95" s="152">
        <v>451</v>
      </c>
      <c r="AI95" s="152">
        <v>489.7</v>
      </c>
      <c r="AJ95" s="152">
        <v>533</v>
      </c>
      <c r="AK95" s="211">
        <v>582.9</v>
      </c>
      <c r="AL95" s="211">
        <v>582.9</v>
      </c>
      <c r="AM95" s="211">
        <f t="shared" si="38"/>
        <v>0</v>
      </c>
      <c r="AN95" s="211"/>
    </row>
    <row r="96" spans="1:217" x14ac:dyDescent="0.25">
      <c r="A96" s="91" t="s">
        <v>13</v>
      </c>
      <c r="B96" s="21"/>
      <c r="C96" s="21"/>
      <c r="D96" s="55">
        <v>1700</v>
      </c>
      <c r="E96" s="56">
        <v>885</v>
      </c>
      <c r="F96" s="55">
        <v>1876</v>
      </c>
      <c r="G96" s="17">
        <v>2116</v>
      </c>
      <c r="H96" s="26">
        <v>868.17200000000003</v>
      </c>
      <c r="I96" s="26">
        <v>1204.1279999999999</v>
      </c>
      <c r="J96" s="26">
        <v>1200</v>
      </c>
      <c r="K96" s="26">
        <v>825</v>
      </c>
      <c r="L96" s="26">
        <v>950</v>
      </c>
      <c r="M96" s="26">
        <v>1305</v>
      </c>
      <c r="N96" s="26">
        <v>900</v>
      </c>
      <c r="O96" s="26">
        <v>1162.5</v>
      </c>
      <c r="P96" s="26">
        <v>907.5</v>
      </c>
      <c r="Q96" s="26">
        <v>1164</v>
      </c>
      <c r="R96" s="26">
        <v>1673.2</v>
      </c>
      <c r="S96" s="26">
        <v>850</v>
      </c>
      <c r="T96" s="17">
        <v>770</v>
      </c>
      <c r="U96" s="17">
        <v>1400</v>
      </c>
      <c r="V96" s="17">
        <v>1580</v>
      </c>
      <c r="W96" s="17">
        <v>1375</v>
      </c>
      <c r="X96" s="17">
        <v>1290</v>
      </c>
      <c r="Y96" s="17">
        <v>1625</v>
      </c>
      <c r="Z96" s="179">
        <v>1985</v>
      </c>
      <c r="AA96" s="17">
        <v>1875</v>
      </c>
      <c r="AB96" s="17">
        <v>1605.3</v>
      </c>
      <c r="AC96" s="17">
        <v>1567</v>
      </c>
      <c r="AD96" s="17">
        <v>2342.5</v>
      </c>
      <c r="AE96" s="17">
        <v>2005</v>
      </c>
      <c r="AF96" s="17">
        <v>1977.3</v>
      </c>
      <c r="AG96" s="17">
        <v>2347.5</v>
      </c>
      <c r="AH96" s="152">
        <v>2820</v>
      </c>
      <c r="AI96" s="152">
        <v>2537.5</v>
      </c>
      <c r="AJ96" s="152">
        <v>2587.1999999999998</v>
      </c>
      <c r="AK96" s="211">
        <v>2520</v>
      </c>
      <c r="AL96" s="211">
        <v>2520</v>
      </c>
      <c r="AM96" s="211">
        <f t="shared" si="38"/>
        <v>0</v>
      </c>
      <c r="AN96" s="211"/>
    </row>
    <row r="97" spans="1:217" x14ac:dyDescent="0.25">
      <c r="A97" s="91" t="s">
        <v>101</v>
      </c>
      <c r="B97" s="21"/>
      <c r="C97" s="21"/>
      <c r="D97" s="61">
        <v>25</v>
      </c>
      <c r="E97" s="60">
        <v>27</v>
      </c>
      <c r="F97" s="61">
        <v>24</v>
      </c>
      <c r="G97" s="17">
        <v>17</v>
      </c>
      <c r="H97" s="26">
        <v>7.0019999999999998</v>
      </c>
      <c r="I97" s="26">
        <v>12</v>
      </c>
      <c r="J97" s="26">
        <v>15.8</v>
      </c>
      <c r="K97" s="26">
        <v>8.1</v>
      </c>
      <c r="L97" s="26">
        <v>7</v>
      </c>
      <c r="M97" s="26">
        <v>10</v>
      </c>
      <c r="N97" s="26">
        <v>21</v>
      </c>
      <c r="O97" s="26">
        <v>16.5</v>
      </c>
      <c r="P97" s="26">
        <v>22.1</v>
      </c>
      <c r="Q97" s="26">
        <v>20</v>
      </c>
      <c r="R97" s="26">
        <v>26</v>
      </c>
      <c r="S97" s="26">
        <v>15.6</v>
      </c>
      <c r="T97" s="17">
        <v>35.200000000000003</v>
      </c>
      <c r="U97" s="17">
        <v>60</v>
      </c>
      <c r="V97" s="17">
        <v>75</v>
      </c>
      <c r="W97" s="17">
        <v>80</v>
      </c>
      <c r="X97" s="17">
        <v>48</v>
      </c>
      <c r="Y97" s="17">
        <v>99</v>
      </c>
      <c r="Z97" s="179">
        <v>138</v>
      </c>
      <c r="AA97" s="17">
        <v>124</v>
      </c>
      <c r="AB97" s="17">
        <v>124</v>
      </c>
      <c r="AC97" s="17">
        <v>132</v>
      </c>
      <c r="AD97" s="17">
        <v>192</v>
      </c>
      <c r="AE97" s="17">
        <v>141.69999999999999</v>
      </c>
      <c r="AF97" s="17">
        <v>117</v>
      </c>
      <c r="AG97" s="17">
        <v>126</v>
      </c>
      <c r="AH97" s="152">
        <v>172.2</v>
      </c>
      <c r="AI97" s="152">
        <v>202.5</v>
      </c>
      <c r="AJ97" s="152">
        <v>186.96</v>
      </c>
      <c r="AK97" s="211">
        <v>121.5</v>
      </c>
      <c r="AL97" s="211">
        <v>121.5</v>
      </c>
      <c r="AM97" s="211">
        <f t="shared" si="38"/>
        <v>0</v>
      </c>
      <c r="AN97" s="211"/>
    </row>
    <row r="98" spans="1:217" x14ac:dyDescent="0.25">
      <c r="A98" s="91" t="s">
        <v>15</v>
      </c>
      <c r="B98" s="21"/>
      <c r="C98" s="21"/>
      <c r="D98" s="61">
        <v>292</v>
      </c>
      <c r="E98" s="60">
        <v>99</v>
      </c>
      <c r="F98" s="61">
        <v>276</v>
      </c>
      <c r="G98" s="17">
        <v>460</v>
      </c>
      <c r="H98" s="26">
        <v>178.048</v>
      </c>
      <c r="I98" s="26">
        <v>273.97800000000001</v>
      </c>
      <c r="J98" s="26">
        <v>210</v>
      </c>
      <c r="K98" s="26">
        <v>212.5</v>
      </c>
      <c r="L98" s="26">
        <v>166.5</v>
      </c>
      <c r="M98" s="26">
        <v>215</v>
      </c>
      <c r="N98" s="26">
        <v>160</v>
      </c>
      <c r="O98" s="26">
        <v>247.5</v>
      </c>
      <c r="P98" s="26">
        <v>153.5</v>
      </c>
      <c r="Q98" s="26">
        <v>185.5</v>
      </c>
      <c r="R98" s="26">
        <v>232.3</v>
      </c>
      <c r="S98" s="26">
        <v>80</v>
      </c>
      <c r="T98" s="17">
        <v>80</v>
      </c>
      <c r="U98" s="17">
        <v>168</v>
      </c>
      <c r="V98" s="17">
        <v>175.5</v>
      </c>
      <c r="W98" s="17">
        <v>192</v>
      </c>
      <c r="X98" s="17">
        <v>180.3</v>
      </c>
      <c r="Y98" s="17">
        <v>200</v>
      </c>
      <c r="Z98" s="179">
        <v>230</v>
      </c>
      <c r="AA98" s="17">
        <v>291.25</v>
      </c>
      <c r="AB98" s="17">
        <v>292.5</v>
      </c>
      <c r="AC98" s="17">
        <v>235</v>
      </c>
      <c r="AD98" s="17">
        <v>414</v>
      </c>
      <c r="AE98" s="17">
        <v>356.5</v>
      </c>
      <c r="AF98" s="17">
        <v>348</v>
      </c>
      <c r="AG98" s="17">
        <v>330</v>
      </c>
      <c r="AH98" s="152">
        <v>380</v>
      </c>
      <c r="AI98" s="152">
        <v>403.2</v>
      </c>
      <c r="AJ98" s="152">
        <v>390</v>
      </c>
      <c r="AK98" s="211">
        <v>421.6</v>
      </c>
      <c r="AL98" s="211">
        <v>421.6</v>
      </c>
      <c r="AM98" s="211">
        <f t="shared" si="38"/>
        <v>0</v>
      </c>
      <c r="AN98" s="211"/>
    </row>
    <row r="99" spans="1:217" x14ac:dyDescent="0.25">
      <c r="A99" s="91" t="s">
        <v>102</v>
      </c>
      <c r="B99" s="21"/>
      <c r="C99" s="21"/>
      <c r="D99" s="54">
        <v>681</v>
      </c>
      <c r="E99" s="54">
        <v>72</v>
      </c>
      <c r="F99" s="53">
        <v>739</v>
      </c>
      <c r="G99" s="17">
        <v>1196</v>
      </c>
      <c r="H99" s="26">
        <v>365.04</v>
      </c>
      <c r="I99" s="26">
        <v>912.94500000000005</v>
      </c>
      <c r="J99" s="26">
        <v>1150</v>
      </c>
      <c r="K99" s="26">
        <v>545.4</v>
      </c>
      <c r="L99" s="26">
        <v>458</v>
      </c>
      <c r="M99" s="26">
        <v>885</v>
      </c>
      <c r="N99" s="26">
        <v>665</v>
      </c>
      <c r="O99" s="26">
        <v>838.75</v>
      </c>
      <c r="P99" s="26">
        <v>466</v>
      </c>
      <c r="Q99" s="26">
        <v>518.4</v>
      </c>
      <c r="R99" s="26">
        <v>677.5</v>
      </c>
      <c r="S99" s="26">
        <v>310</v>
      </c>
      <c r="T99" s="17">
        <v>240</v>
      </c>
      <c r="U99" s="17">
        <v>664</v>
      </c>
      <c r="V99" s="17">
        <v>555</v>
      </c>
      <c r="W99" s="17">
        <v>518</v>
      </c>
      <c r="X99" s="17">
        <v>508</v>
      </c>
      <c r="Y99" s="17">
        <v>558</v>
      </c>
      <c r="Z99" s="179">
        <v>455</v>
      </c>
      <c r="AA99" s="17">
        <v>705</v>
      </c>
      <c r="AB99" s="17">
        <v>444</v>
      </c>
      <c r="AC99" s="17">
        <v>325</v>
      </c>
      <c r="AD99" s="17">
        <v>561</v>
      </c>
      <c r="AE99" s="17">
        <v>428.55</v>
      </c>
      <c r="AF99" s="17">
        <v>399</v>
      </c>
      <c r="AG99" s="17">
        <v>522</v>
      </c>
      <c r="AH99" s="152">
        <v>556</v>
      </c>
      <c r="AI99" s="152">
        <v>554.6</v>
      </c>
      <c r="AJ99" s="152">
        <v>590</v>
      </c>
      <c r="AK99" s="211">
        <v>360</v>
      </c>
      <c r="AL99" s="211">
        <v>360</v>
      </c>
      <c r="AM99" s="211">
        <f t="shared" si="38"/>
        <v>0</v>
      </c>
      <c r="AN99" s="211"/>
    </row>
    <row r="100" spans="1:217" x14ac:dyDescent="0.25">
      <c r="A100" s="20"/>
      <c r="B100" s="20"/>
      <c r="C100" s="20"/>
      <c r="D100" s="20"/>
      <c r="E100" s="20"/>
      <c r="F100" s="20"/>
      <c r="G100" s="17" t="s">
        <v>17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16"/>
      <c r="U100" s="16"/>
      <c r="V100" s="16"/>
      <c r="W100" s="16"/>
      <c r="X100" s="16"/>
      <c r="Y100" s="16"/>
      <c r="Z100" s="165"/>
      <c r="AA100" s="16"/>
      <c r="AB100" s="16"/>
      <c r="AC100" s="16"/>
      <c r="AD100" s="16"/>
      <c r="AE100" s="16"/>
      <c r="AF100" s="16"/>
      <c r="AG100" s="16"/>
      <c r="AH100" s="148"/>
      <c r="AI100" s="148"/>
      <c r="AJ100" s="148"/>
      <c r="AK100" s="204"/>
      <c r="AL100" s="204"/>
      <c r="AM100" s="204"/>
      <c r="AN100" s="204"/>
    </row>
    <row r="101" spans="1:217" x14ac:dyDescent="0.25">
      <c r="A101" s="22" t="s">
        <v>18</v>
      </c>
      <c r="B101" s="22"/>
      <c r="C101" s="22"/>
      <c r="D101" s="18">
        <f>SUM(D91:D99)</f>
        <v>3996</v>
      </c>
      <c r="E101" s="18">
        <f>SUM(E91:E99)</f>
        <v>1704</v>
      </c>
      <c r="F101" s="18">
        <f>SUM(F91:F99)</f>
        <v>4661</v>
      </c>
      <c r="G101" s="18">
        <f>SUM(G91:G99)</f>
        <v>6308</v>
      </c>
      <c r="H101" s="27">
        <f>SUM(H91:H99)</f>
        <v>2286.35</v>
      </c>
      <c r="I101" s="27">
        <f t="shared" ref="I101:Q101" si="39">SUM(I91:I99)</f>
        <v>3857.998</v>
      </c>
      <c r="J101" s="27">
        <f t="shared" si="39"/>
        <v>4373</v>
      </c>
      <c r="K101" s="27">
        <f t="shared" si="39"/>
        <v>2744</v>
      </c>
      <c r="L101" s="27">
        <f t="shared" si="39"/>
        <v>2860</v>
      </c>
      <c r="M101" s="27">
        <f t="shared" si="39"/>
        <v>4320</v>
      </c>
      <c r="N101" s="27">
        <f t="shared" si="39"/>
        <v>3226.5</v>
      </c>
      <c r="O101" s="27">
        <f t="shared" si="39"/>
        <v>4194.3500000000004</v>
      </c>
      <c r="P101" s="27">
        <f t="shared" si="39"/>
        <v>3025.9</v>
      </c>
      <c r="Q101" s="27">
        <f t="shared" si="39"/>
        <v>3677</v>
      </c>
      <c r="R101" s="27">
        <f t="shared" ref="R101:W101" si="40">SUM(R91:R99)</f>
        <v>4909.3</v>
      </c>
      <c r="S101" s="27">
        <f t="shared" si="40"/>
        <v>2430.6</v>
      </c>
      <c r="T101" s="63">
        <f t="shared" si="40"/>
        <v>2810</v>
      </c>
      <c r="U101" s="63">
        <f t="shared" si="40"/>
        <v>5220</v>
      </c>
      <c r="V101" s="76">
        <f t="shared" si="40"/>
        <v>5275</v>
      </c>
      <c r="W101" s="76">
        <f t="shared" si="40"/>
        <v>4985</v>
      </c>
      <c r="X101" s="76">
        <f t="shared" ref="X101:AE101" si="41">SUM(X91:X99)</f>
        <v>4308</v>
      </c>
      <c r="Y101" s="76">
        <f t="shared" si="41"/>
        <v>5217</v>
      </c>
      <c r="Z101" s="175">
        <f t="shared" si="41"/>
        <v>6203.8</v>
      </c>
      <c r="AA101" s="76">
        <f t="shared" si="41"/>
        <v>6540</v>
      </c>
      <c r="AB101" s="76">
        <f t="shared" si="41"/>
        <v>5220</v>
      </c>
      <c r="AC101" s="76">
        <f t="shared" si="41"/>
        <v>4370</v>
      </c>
      <c r="AD101" s="76">
        <f t="shared" si="41"/>
        <v>6904</v>
      </c>
      <c r="AE101" s="76">
        <f t="shared" si="41"/>
        <v>5970</v>
      </c>
      <c r="AF101" s="76">
        <f t="shared" ref="AF101:AK101" si="42">SUM(AF91:AF99)</f>
        <v>5730</v>
      </c>
      <c r="AG101" s="76">
        <f t="shared" si="42"/>
        <v>6752.5</v>
      </c>
      <c r="AH101" s="76">
        <f t="shared" si="42"/>
        <v>7714.9999999999991</v>
      </c>
      <c r="AI101" s="76">
        <f t="shared" si="42"/>
        <v>7597.45</v>
      </c>
      <c r="AJ101" s="76">
        <f t="shared" si="42"/>
        <v>7895.26</v>
      </c>
      <c r="AK101" s="212">
        <f t="shared" si="42"/>
        <v>7056.9000000000005</v>
      </c>
      <c r="AL101" s="212">
        <f t="shared" ref="AL101:AN101" si="43">SUM(AL91:AL99)</f>
        <v>7056.9000000000005</v>
      </c>
      <c r="AM101" s="212">
        <f t="shared" si="43"/>
        <v>0</v>
      </c>
      <c r="AN101" s="212">
        <f t="shared" si="43"/>
        <v>0</v>
      </c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</row>
    <row r="102" spans="1:217" x14ac:dyDescent="0.25">
      <c r="A102" s="23"/>
      <c r="B102" s="23"/>
      <c r="C102" s="23"/>
      <c r="D102" s="23"/>
      <c r="E102" s="23"/>
      <c r="F102" s="23"/>
      <c r="G102" s="1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19"/>
      <c r="U102" s="19"/>
      <c r="V102" s="19"/>
      <c r="W102" s="19"/>
      <c r="X102" s="19"/>
      <c r="Y102" s="19"/>
      <c r="Z102" s="167"/>
      <c r="AA102" s="19"/>
      <c r="AB102" s="19"/>
      <c r="AC102" s="19"/>
      <c r="AD102" s="19"/>
      <c r="AE102" s="19"/>
      <c r="AF102" s="19"/>
      <c r="AG102" s="19"/>
      <c r="AH102" s="140"/>
      <c r="AI102" s="140"/>
      <c r="AJ102" s="140"/>
      <c r="AK102" s="201"/>
      <c r="AL102" s="201"/>
      <c r="AM102" s="201"/>
      <c r="AN102" s="201"/>
    </row>
    <row r="103" spans="1:217" x14ac:dyDescent="0.25">
      <c r="N103"/>
      <c r="T103" s="115"/>
      <c r="U103" s="115"/>
      <c r="V103" s="115"/>
      <c r="W103" s="115"/>
      <c r="X103" s="115"/>
      <c r="Y103" s="115"/>
      <c r="Z103" s="177"/>
      <c r="AA103" s="159"/>
      <c r="AB103" s="159"/>
      <c r="AC103" s="159"/>
      <c r="AD103" s="159"/>
      <c r="AE103" s="159"/>
      <c r="AF103" s="159"/>
      <c r="AG103" s="159"/>
      <c r="AH103" s="159"/>
      <c r="AL103" s="160">
        <f>AVERAGE(AF101:AJ101)</f>
        <v>7138.0419999999995</v>
      </c>
      <c r="AM103" s="194" t="s">
        <v>178</v>
      </c>
    </row>
    <row r="104" spans="1:217" x14ac:dyDescent="0.25">
      <c r="A104" s="37" t="s">
        <v>33</v>
      </c>
      <c r="B104" s="37"/>
      <c r="C104" s="37"/>
      <c r="D104" s="37"/>
      <c r="E104" s="37"/>
      <c r="F104" s="37"/>
      <c r="G104" s="37"/>
      <c r="H104" s="37"/>
      <c r="N104"/>
      <c r="T104" s="116"/>
      <c r="U104" s="116"/>
      <c r="V104" s="116"/>
      <c r="W104" s="116"/>
      <c r="X104" s="116"/>
      <c r="Y104" s="116"/>
      <c r="Z104" s="176"/>
      <c r="AA104" s="159"/>
      <c r="AB104" s="159"/>
      <c r="AC104" s="159"/>
      <c r="AD104" s="159"/>
      <c r="AE104" s="159"/>
      <c r="AF104" s="159"/>
      <c r="AG104" s="159"/>
      <c r="AH104" s="159"/>
      <c r="AL104" s="160">
        <f>AVERAGE(AA101:AJ101)</f>
        <v>6469.4210000000003</v>
      </c>
      <c r="AM104" s="194" t="s">
        <v>179</v>
      </c>
    </row>
    <row r="105" spans="1:217" x14ac:dyDescent="0.25">
      <c r="A105" s="79" t="s">
        <v>75</v>
      </c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</row>
    <row r="106" spans="1:217" x14ac:dyDescent="0.25">
      <c r="A106" s="38"/>
      <c r="B106" s="8"/>
      <c r="C106" s="8"/>
      <c r="D106" s="51" t="s">
        <v>37</v>
      </c>
      <c r="E106" s="51" t="s">
        <v>38</v>
      </c>
      <c r="F106" s="62" t="s">
        <v>39</v>
      </c>
      <c r="G106" s="12" t="s">
        <v>1</v>
      </c>
      <c r="H106" s="12" t="s">
        <v>2</v>
      </c>
      <c r="I106" s="12" t="s">
        <v>3</v>
      </c>
      <c r="J106" s="12" t="s">
        <v>4</v>
      </c>
      <c r="K106" s="47" t="s">
        <v>5</v>
      </c>
      <c r="L106" s="47" t="s">
        <v>24</v>
      </c>
      <c r="M106" s="47" t="s">
        <v>25</v>
      </c>
      <c r="N106" s="47" t="s">
        <v>26</v>
      </c>
      <c r="O106" s="47" t="s">
        <v>27</v>
      </c>
      <c r="P106" s="47" t="s">
        <v>29</v>
      </c>
      <c r="Q106" s="47" t="s">
        <v>30</v>
      </c>
      <c r="R106" s="47" t="s">
        <v>31</v>
      </c>
      <c r="S106" s="47" t="s">
        <v>35</v>
      </c>
      <c r="T106" s="64" t="s">
        <v>42</v>
      </c>
      <c r="U106" s="64" t="s">
        <v>43</v>
      </c>
      <c r="V106" s="64" t="str">
        <f t="shared" ref="V106:AA106" si="44">V88</f>
        <v>2008/09</v>
      </c>
      <c r="W106" s="64" t="str">
        <f t="shared" si="44"/>
        <v>2009/10</v>
      </c>
      <c r="X106" s="64" t="str">
        <f t="shared" si="44"/>
        <v>2010/11</v>
      </c>
      <c r="Y106" s="64" t="str">
        <f t="shared" si="44"/>
        <v>2011/12</v>
      </c>
      <c r="Z106" s="180" t="str">
        <f t="shared" si="44"/>
        <v>2012/13</v>
      </c>
      <c r="AA106" s="64" t="str">
        <f t="shared" si="44"/>
        <v>2013/14</v>
      </c>
      <c r="AB106" s="95" t="s">
        <v>136</v>
      </c>
      <c r="AC106" s="95" t="s">
        <v>157</v>
      </c>
      <c r="AD106" s="95" t="s">
        <v>162</v>
      </c>
      <c r="AE106" s="95" t="s">
        <v>164</v>
      </c>
      <c r="AF106" s="95" t="s">
        <v>168</v>
      </c>
      <c r="AG106" s="95" t="s">
        <v>175</v>
      </c>
      <c r="AH106" s="95" t="s">
        <v>169</v>
      </c>
      <c r="AI106" s="95" t="s">
        <v>176</v>
      </c>
      <c r="AJ106" s="95" t="s">
        <v>177</v>
      </c>
      <c r="AK106" s="203" t="s">
        <v>180</v>
      </c>
      <c r="AL106" s="203" t="s">
        <v>182</v>
      </c>
      <c r="AM106" s="203" t="s">
        <v>183</v>
      </c>
      <c r="AN106" s="203" t="s">
        <v>184</v>
      </c>
    </row>
    <row r="107" spans="1:217" x14ac:dyDescent="0.25">
      <c r="A107" s="19"/>
      <c r="B107" s="25"/>
      <c r="C107" s="25"/>
      <c r="D107" s="13" t="s">
        <v>19</v>
      </c>
      <c r="E107" s="13" t="s">
        <v>19</v>
      </c>
      <c r="F107" s="13" t="s">
        <v>19</v>
      </c>
      <c r="G107" s="13" t="s">
        <v>19</v>
      </c>
      <c r="H107" s="13" t="s">
        <v>19</v>
      </c>
      <c r="I107" s="13" t="s">
        <v>19</v>
      </c>
      <c r="J107" s="13" t="s">
        <v>19</v>
      </c>
      <c r="K107" s="13" t="s">
        <v>19</v>
      </c>
      <c r="L107" s="13" t="s">
        <v>19</v>
      </c>
      <c r="M107" s="13" t="s">
        <v>19</v>
      </c>
      <c r="N107" s="13" t="s">
        <v>19</v>
      </c>
      <c r="O107" s="13" t="s">
        <v>19</v>
      </c>
      <c r="P107" s="13" t="s">
        <v>19</v>
      </c>
      <c r="Q107" s="13" t="s">
        <v>19</v>
      </c>
      <c r="R107" s="13" t="s">
        <v>19</v>
      </c>
      <c r="S107" s="13" t="s">
        <v>19</v>
      </c>
      <c r="T107" s="13" t="s">
        <v>19</v>
      </c>
      <c r="U107" s="13" t="s">
        <v>19</v>
      </c>
      <c r="V107" s="13" t="s">
        <v>19</v>
      </c>
      <c r="W107" s="13" t="s">
        <v>19</v>
      </c>
      <c r="X107" s="13" t="s">
        <v>19</v>
      </c>
      <c r="Y107" s="13" t="s">
        <v>19</v>
      </c>
      <c r="Z107" s="172"/>
      <c r="AA107" s="33" t="s">
        <v>19</v>
      </c>
      <c r="AB107" s="33" t="s">
        <v>19</v>
      </c>
      <c r="AC107" s="33" t="s">
        <v>19</v>
      </c>
      <c r="AD107" s="130" t="s">
        <v>160</v>
      </c>
      <c r="AE107" s="130" t="s">
        <v>160</v>
      </c>
      <c r="AF107" s="130" t="s">
        <v>160</v>
      </c>
      <c r="AG107" s="133" t="s">
        <v>160</v>
      </c>
      <c r="AH107" s="133" t="s">
        <v>160</v>
      </c>
      <c r="AI107" s="133" t="s">
        <v>160</v>
      </c>
      <c r="AJ107" s="133" t="s">
        <v>160</v>
      </c>
      <c r="AK107" s="198" t="s">
        <v>160</v>
      </c>
      <c r="AL107" s="210" t="s">
        <v>160</v>
      </c>
      <c r="AM107" s="210" t="s">
        <v>160</v>
      </c>
      <c r="AN107" s="210" t="s">
        <v>160</v>
      </c>
    </row>
    <row r="108" spans="1:217" x14ac:dyDescent="0.25">
      <c r="A108" s="20"/>
      <c r="D108" s="26"/>
      <c r="E108" s="26"/>
      <c r="F108" s="1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181"/>
      <c r="AA108" s="112"/>
      <c r="AB108" s="112"/>
      <c r="AC108" s="112"/>
      <c r="AD108" s="112"/>
      <c r="AE108" s="112"/>
      <c r="AF108" s="112"/>
      <c r="AG108" s="112"/>
      <c r="AH108" s="143"/>
      <c r="AI108" s="143"/>
      <c r="AJ108" s="143"/>
      <c r="AK108" s="199"/>
      <c r="AL108" s="199"/>
      <c r="AM108" s="199"/>
      <c r="AN108" s="199"/>
    </row>
    <row r="109" spans="1:217" x14ac:dyDescent="0.25">
      <c r="A109" s="91" t="s">
        <v>97</v>
      </c>
      <c r="B109" s="21"/>
      <c r="C109" s="21"/>
      <c r="D109" s="17">
        <f t="shared" ref="D109:W109" si="45">D71+D91</f>
        <v>3</v>
      </c>
      <c r="E109" s="17">
        <f t="shared" si="45"/>
        <v>2</v>
      </c>
      <c r="F109" s="17">
        <f t="shared" si="45"/>
        <v>5</v>
      </c>
      <c r="G109" s="17">
        <f t="shared" si="45"/>
        <v>6</v>
      </c>
      <c r="H109" s="17">
        <f t="shared" si="45"/>
        <v>20</v>
      </c>
      <c r="I109" s="17">
        <f t="shared" si="45"/>
        <v>25</v>
      </c>
      <c r="J109" s="17">
        <f t="shared" si="45"/>
        <v>24.799999999999997</v>
      </c>
      <c r="K109" s="17">
        <f t="shared" si="45"/>
        <v>5</v>
      </c>
      <c r="L109" s="17">
        <f t="shared" si="45"/>
        <v>7.5</v>
      </c>
      <c r="M109" s="17">
        <f t="shared" si="45"/>
        <v>9</v>
      </c>
      <c r="N109" s="17">
        <f t="shared" si="45"/>
        <v>8.84</v>
      </c>
      <c r="O109" s="17">
        <f t="shared" si="45"/>
        <v>14.48</v>
      </c>
      <c r="P109" s="17">
        <f t="shared" si="45"/>
        <v>20.7</v>
      </c>
      <c r="Q109" s="17">
        <f t="shared" si="45"/>
        <v>14.6</v>
      </c>
      <c r="R109" s="17">
        <f t="shared" si="45"/>
        <v>20</v>
      </c>
      <c r="S109" s="17">
        <f t="shared" si="45"/>
        <v>27</v>
      </c>
      <c r="T109" s="17">
        <f t="shared" si="45"/>
        <v>20.3</v>
      </c>
      <c r="U109" s="17">
        <f t="shared" si="45"/>
        <v>40</v>
      </c>
      <c r="V109" s="17">
        <f t="shared" si="45"/>
        <v>50</v>
      </c>
      <c r="W109" s="17">
        <f t="shared" si="45"/>
        <v>17.5</v>
      </c>
      <c r="X109" s="17">
        <f t="shared" ref="X109:AA117" si="46">X71+X91</f>
        <v>14.4</v>
      </c>
      <c r="Y109" s="17">
        <f t="shared" si="46"/>
        <v>30</v>
      </c>
      <c r="Z109" s="179">
        <f t="shared" si="46"/>
        <v>33</v>
      </c>
      <c r="AA109" s="17">
        <f t="shared" si="46"/>
        <v>33</v>
      </c>
      <c r="AB109" s="17">
        <f t="shared" ref="AB109:AH109" si="47">AB71+AB91</f>
        <v>38.25</v>
      </c>
      <c r="AC109" s="17">
        <f t="shared" si="47"/>
        <v>45</v>
      </c>
      <c r="AD109" s="17">
        <f t="shared" si="47"/>
        <v>22</v>
      </c>
      <c r="AE109" s="17">
        <f t="shared" si="47"/>
        <v>33.75</v>
      </c>
      <c r="AF109" s="17">
        <f t="shared" si="47"/>
        <v>34.200000000000003</v>
      </c>
      <c r="AG109" s="17">
        <f t="shared" si="47"/>
        <v>34.200000000000003</v>
      </c>
      <c r="AH109" s="17">
        <f t="shared" si="47"/>
        <v>38.099999999999994</v>
      </c>
      <c r="AI109" s="17">
        <f t="shared" ref="AI109:AJ117" si="48">AI71+AI91</f>
        <v>37.65</v>
      </c>
      <c r="AJ109" s="17">
        <f t="shared" si="48"/>
        <v>35.274999999999999</v>
      </c>
      <c r="AK109" s="213">
        <f t="shared" ref="AK109:AN117" si="49">AK71+AK91</f>
        <v>34.5</v>
      </c>
      <c r="AL109" s="213">
        <f t="shared" si="49"/>
        <v>32.200000000000003</v>
      </c>
      <c r="AM109" s="213">
        <f t="shared" si="49"/>
        <v>0</v>
      </c>
      <c r="AN109" s="213">
        <f t="shared" si="49"/>
        <v>0</v>
      </c>
    </row>
    <row r="110" spans="1:217" x14ac:dyDescent="0.25">
      <c r="A110" s="91" t="s">
        <v>98</v>
      </c>
      <c r="B110" s="21"/>
      <c r="C110" s="21"/>
      <c r="D110" s="17">
        <f t="shared" ref="D110:W110" si="50">D72+D92</f>
        <v>110</v>
      </c>
      <c r="E110" s="17">
        <f t="shared" si="50"/>
        <v>125</v>
      </c>
      <c r="F110" s="17">
        <f t="shared" si="50"/>
        <v>157</v>
      </c>
      <c r="G110" s="17">
        <f t="shared" si="50"/>
        <v>178</v>
      </c>
      <c r="H110" s="17">
        <f t="shared" si="50"/>
        <v>159.97299999999998</v>
      </c>
      <c r="I110" s="17">
        <f t="shared" si="50"/>
        <v>180.00700000000001</v>
      </c>
      <c r="J110" s="17">
        <f t="shared" si="50"/>
        <v>192.3</v>
      </c>
      <c r="K110" s="17">
        <f t="shared" si="50"/>
        <v>176</v>
      </c>
      <c r="L110" s="17">
        <f t="shared" si="50"/>
        <v>201</v>
      </c>
      <c r="M110" s="17">
        <f t="shared" si="50"/>
        <v>257.8</v>
      </c>
      <c r="N110" s="17">
        <f t="shared" si="50"/>
        <v>320</v>
      </c>
      <c r="O110" s="17">
        <f t="shared" si="50"/>
        <v>510.5</v>
      </c>
      <c r="P110" s="17">
        <f t="shared" si="50"/>
        <v>534.54999999999995</v>
      </c>
      <c r="Q110" s="17">
        <f t="shared" si="50"/>
        <v>510.9</v>
      </c>
      <c r="R110" s="17">
        <f t="shared" si="50"/>
        <v>556.9</v>
      </c>
      <c r="S110" s="17">
        <f t="shared" si="50"/>
        <v>443</v>
      </c>
      <c r="T110" s="17">
        <f t="shared" si="50"/>
        <v>540.70000000000005</v>
      </c>
      <c r="U110" s="17">
        <f t="shared" si="50"/>
        <v>662</v>
      </c>
      <c r="V110" s="17">
        <f t="shared" si="50"/>
        <v>633.75</v>
      </c>
      <c r="W110" s="17">
        <f t="shared" si="50"/>
        <v>609</v>
      </c>
      <c r="X110" s="17">
        <f t="shared" si="46"/>
        <v>538.20000000000005</v>
      </c>
      <c r="Y110" s="17">
        <f t="shared" si="46"/>
        <v>617.4</v>
      </c>
      <c r="Z110" s="179">
        <f t="shared" si="46"/>
        <v>675.3</v>
      </c>
      <c r="AA110" s="17">
        <f t="shared" si="46"/>
        <v>663.69999999999993</v>
      </c>
      <c r="AB110" s="17">
        <f t="shared" ref="AB110:AC117" si="51">AB72+AB92</f>
        <v>679</v>
      </c>
      <c r="AC110" s="17">
        <f t="shared" si="51"/>
        <v>710</v>
      </c>
      <c r="AD110" s="17">
        <f t="shared" ref="AD110:AH117" si="52">AD72+AD92</f>
        <v>712.2</v>
      </c>
      <c r="AE110" s="17">
        <f t="shared" si="52"/>
        <v>669.3</v>
      </c>
      <c r="AF110" s="17">
        <f t="shared" si="52"/>
        <v>670.25</v>
      </c>
      <c r="AG110" s="17">
        <f t="shared" si="52"/>
        <v>674.19999999999993</v>
      </c>
      <c r="AH110" s="17">
        <f t="shared" si="52"/>
        <v>667.59999999999991</v>
      </c>
      <c r="AI110" s="17">
        <f t="shared" si="48"/>
        <v>708</v>
      </c>
      <c r="AJ110" s="17">
        <f t="shared" si="48"/>
        <v>708.5</v>
      </c>
      <c r="AK110" s="213">
        <f t="shared" si="49"/>
        <v>682.5</v>
      </c>
      <c r="AL110" s="213">
        <f t="shared" si="49"/>
        <v>663.6</v>
      </c>
      <c r="AM110" s="213">
        <f t="shared" si="49"/>
        <v>0</v>
      </c>
      <c r="AN110" s="213">
        <f t="shared" si="49"/>
        <v>0</v>
      </c>
    </row>
    <row r="111" spans="1:217" x14ac:dyDescent="0.25">
      <c r="A111" s="91" t="s">
        <v>99</v>
      </c>
      <c r="B111" s="21"/>
      <c r="C111" s="21"/>
      <c r="D111" s="17">
        <f t="shared" ref="D111:W111" si="53">D73+D93</f>
        <v>2121</v>
      </c>
      <c r="E111" s="17">
        <f t="shared" si="53"/>
        <v>850</v>
      </c>
      <c r="F111" s="17">
        <f t="shared" si="53"/>
        <v>3316</v>
      </c>
      <c r="G111" s="17">
        <f t="shared" si="53"/>
        <v>4336</v>
      </c>
      <c r="H111" s="17">
        <f t="shared" si="53"/>
        <v>1257.08</v>
      </c>
      <c r="I111" s="17">
        <f t="shared" si="53"/>
        <v>3291.95</v>
      </c>
      <c r="J111" s="17">
        <f t="shared" si="53"/>
        <v>3410</v>
      </c>
      <c r="K111" s="17">
        <f t="shared" si="53"/>
        <v>2540</v>
      </c>
      <c r="L111" s="17">
        <f t="shared" si="53"/>
        <v>2760</v>
      </c>
      <c r="M111" s="17">
        <f t="shared" si="53"/>
        <v>4193.5</v>
      </c>
      <c r="N111" s="17">
        <f t="shared" si="53"/>
        <v>2695</v>
      </c>
      <c r="O111" s="17">
        <f t="shared" si="53"/>
        <v>3217</v>
      </c>
      <c r="P111" s="17">
        <f t="shared" si="53"/>
        <v>3336.5</v>
      </c>
      <c r="Q111" s="17">
        <f t="shared" si="53"/>
        <v>3100</v>
      </c>
      <c r="R111" s="17">
        <f t="shared" si="53"/>
        <v>4113</v>
      </c>
      <c r="S111" s="17">
        <f t="shared" si="53"/>
        <v>2080</v>
      </c>
      <c r="T111" s="17">
        <f t="shared" si="53"/>
        <v>2855</v>
      </c>
      <c r="U111" s="17">
        <f t="shared" si="53"/>
        <v>4928</v>
      </c>
      <c r="V111" s="17">
        <f t="shared" si="53"/>
        <v>4527.25</v>
      </c>
      <c r="W111" s="17">
        <f t="shared" si="53"/>
        <v>5076</v>
      </c>
      <c r="X111" s="17">
        <f t="shared" si="46"/>
        <v>4051.5</v>
      </c>
      <c r="Y111" s="17">
        <f t="shared" si="46"/>
        <v>4823</v>
      </c>
      <c r="Z111" s="179">
        <f t="shared" si="46"/>
        <v>4884.8</v>
      </c>
      <c r="AA111" s="17">
        <f t="shared" si="46"/>
        <v>6247.25</v>
      </c>
      <c r="AB111" s="17">
        <f t="shared" si="51"/>
        <v>3944.5</v>
      </c>
      <c r="AC111" s="17">
        <f t="shared" si="51"/>
        <v>2213.5</v>
      </c>
      <c r="AD111" s="17">
        <f t="shared" si="52"/>
        <v>7362</v>
      </c>
      <c r="AE111" s="17">
        <f t="shared" si="52"/>
        <v>5275</v>
      </c>
      <c r="AF111" s="17">
        <f t="shared" si="52"/>
        <v>4553</v>
      </c>
      <c r="AG111" s="17">
        <f t="shared" si="52"/>
        <v>6909</v>
      </c>
      <c r="AH111" s="17">
        <f t="shared" si="52"/>
        <v>7034</v>
      </c>
      <c r="AI111" s="17">
        <f t="shared" si="48"/>
        <v>6349.1</v>
      </c>
      <c r="AJ111" s="17">
        <f t="shared" si="48"/>
        <v>7132.7</v>
      </c>
      <c r="AK111" s="213">
        <f t="shared" si="49"/>
        <v>5665</v>
      </c>
      <c r="AL111" s="213">
        <f t="shared" si="49"/>
        <v>2158</v>
      </c>
      <c r="AM111" s="213">
        <f t="shared" si="49"/>
        <v>0</v>
      </c>
      <c r="AN111" s="213">
        <f t="shared" si="49"/>
        <v>0</v>
      </c>
    </row>
    <row r="112" spans="1:217" x14ac:dyDescent="0.25">
      <c r="A112" s="91" t="s">
        <v>100</v>
      </c>
      <c r="B112" s="21"/>
      <c r="C112" s="21"/>
      <c r="D112" s="17">
        <f t="shared" ref="D112:W112" si="54">D74+D94</f>
        <v>62</v>
      </c>
      <c r="E112" s="17">
        <f t="shared" si="54"/>
        <v>34</v>
      </c>
      <c r="F112" s="17">
        <f t="shared" si="54"/>
        <v>65</v>
      </c>
      <c r="G112" s="17">
        <f t="shared" si="54"/>
        <v>76</v>
      </c>
      <c r="H112" s="17">
        <f t="shared" si="54"/>
        <v>90.006</v>
      </c>
      <c r="I112" s="17">
        <f t="shared" si="54"/>
        <v>117</v>
      </c>
      <c r="J112" s="17">
        <f t="shared" si="54"/>
        <v>44.8</v>
      </c>
      <c r="K112" s="17">
        <f t="shared" si="54"/>
        <v>34</v>
      </c>
      <c r="L112" s="17">
        <f t="shared" si="54"/>
        <v>31</v>
      </c>
      <c r="M112" s="17">
        <f t="shared" si="54"/>
        <v>47</v>
      </c>
      <c r="N112" s="17">
        <f t="shared" si="54"/>
        <v>46</v>
      </c>
      <c r="O112" s="17">
        <f t="shared" si="54"/>
        <v>44.6</v>
      </c>
      <c r="P112" s="17">
        <f t="shared" si="54"/>
        <v>50.5</v>
      </c>
      <c r="Q112" s="17">
        <f t="shared" si="54"/>
        <v>81.599999999999994</v>
      </c>
      <c r="R112" s="17">
        <f t="shared" si="54"/>
        <v>87.9</v>
      </c>
      <c r="S112" s="17">
        <f t="shared" si="54"/>
        <v>70.400000000000006</v>
      </c>
      <c r="T112" s="17">
        <f t="shared" si="54"/>
        <v>82.6</v>
      </c>
      <c r="U112" s="17">
        <f t="shared" si="54"/>
        <v>85</v>
      </c>
      <c r="V112" s="17">
        <f t="shared" si="54"/>
        <v>92.4</v>
      </c>
      <c r="W112" s="17">
        <f t="shared" si="54"/>
        <v>80.5</v>
      </c>
      <c r="X112" s="17">
        <f t="shared" si="46"/>
        <v>68.099999999999994</v>
      </c>
      <c r="Y112" s="17">
        <f t="shared" si="46"/>
        <v>92.5</v>
      </c>
      <c r="Z112" s="179">
        <f t="shared" si="46"/>
        <v>108.2</v>
      </c>
      <c r="AA112" s="17">
        <f t="shared" si="46"/>
        <v>111.35</v>
      </c>
      <c r="AB112" s="17">
        <f t="shared" si="51"/>
        <v>99.6</v>
      </c>
      <c r="AC112" s="17">
        <f t="shared" si="51"/>
        <v>76</v>
      </c>
      <c r="AD112" s="17">
        <f t="shared" si="52"/>
        <v>97.3</v>
      </c>
      <c r="AE112" s="17">
        <f t="shared" si="52"/>
        <v>93.2</v>
      </c>
      <c r="AF112" s="17">
        <f t="shared" si="52"/>
        <v>92.75</v>
      </c>
      <c r="AG112" s="17">
        <f t="shared" si="52"/>
        <v>154.19999999999999</v>
      </c>
      <c r="AH112" s="17">
        <f t="shared" si="52"/>
        <v>172.2</v>
      </c>
      <c r="AI112" s="17">
        <f t="shared" si="48"/>
        <v>198.64999999999998</v>
      </c>
      <c r="AJ112" s="17">
        <f t="shared" si="48"/>
        <v>232.75</v>
      </c>
      <c r="AK112" s="213">
        <f t="shared" si="49"/>
        <v>237.89999999999998</v>
      </c>
      <c r="AL112" s="213">
        <f t="shared" si="49"/>
        <v>197.1</v>
      </c>
      <c r="AM112" s="213">
        <f t="shared" si="49"/>
        <v>0</v>
      </c>
      <c r="AN112" s="213">
        <f t="shared" si="49"/>
        <v>0</v>
      </c>
    </row>
    <row r="113" spans="1:40" x14ac:dyDescent="0.25">
      <c r="A113" s="91" t="s">
        <v>12</v>
      </c>
      <c r="B113" s="21"/>
      <c r="C113" s="21"/>
      <c r="D113" s="17">
        <f t="shared" ref="D113:W113" si="55">D75+D95</f>
        <v>340</v>
      </c>
      <c r="E113" s="17">
        <f t="shared" si="55"/>
        <v>237</v>
      </c>
      <c r="F113" s="17">
        <f t="shared" si="55"/>
        <v>295</v>
      </c>
      <c r="G113" s="17">
        <f t="shared" si="55"/>
        <v>332</v>
      </c>
      <c r="H113" s="17">
        <f t="shared" si="55"/>
        <v>265.99299999999999</v>
      </c>
      <c r="I113" s="17">
        <f t="shared" si="55"/>
        <v>327.99</v>
      </c>
      <c r="J113" s="17">
        <f t="shared" si="55"/>
        <v>339</v>
      </c>
      <c r="K113" s="17">
        <f t="shared" si="55"/>
        <v>269</v>
      </c>
      <c r="L113" s="17">
        <f t="shared" si="55"/>
        <v>246.5</v>
      </c>
      <c r="M113" s="17">
        <f t="shared" si="55"/>
        <v>289</v>
      </c>
      <c r="N113" s="17">
        <f t="shared" si="55"/>
        <v>256</v>
      </c>
      <c r="O113" s="17">
        <f t="shared" si="55"/>
        <v>402.5</v>
      </c>
      <c r="P113" s="17">
        <f t="shared" si="55"/>
        <v>385.1</v>
      </c>
      <c r="Q113" s="17">
        <f t="shared" si="55"/>
        <v>390</v>
      </c>
      <c r="R113" s="17">
        <f t="shared" si="55"/>
        <v>400</v>
      </c>
      <c r="S113" s="17">
        <f t="shared" si="55"/>
        <v>310</v>
      </c>
      <c r="T113" s="17">
        <f t="shared" si="55"/>
        <v>359.2</v>
      </c>
      <c r="U113" s="17">
        <f t="shared" si="55"/>
        <v>489</v>
      </c>
      <c r="V113" s="17">
        <f t="shared" si="55"/>
        <v>521</v>
      </c>
      <c r="W113" s="17">
        <f t="shared" si="55"/>
        <v>524</v>
      </c>
      <c r="X113" s="17">
        <f t="shared" si="46"/>
        <v>449.5</v>
      </c>
      <c r="Y113" s="17">
        <f t="shared" si="46"/>
        <v>512</v>
      </c>
      <c r="Z113" s="179">
        <f t="shared" si="46"/>
        <v>599</v>
      </c>
      <c r="AA113" s="17">
        <f t="shared" si="46"/>
        <v>559.1</v>
      </c>
      <c r="AB113" s="17">
        <f t="shared" si="51"/>
        <v>507.5</v>
      </c>
      <c r="AC113" s="17">
        <f t="shared" si="51"/>
        <v>522</v>
      </c>
      <c r="AD113" s="17">
        <f t="shared" si="52"/>
        <v>740</v>
      </c>
      <c r="AE113" s="17">
        <f t="shared" si="52"/>
        <v>660</v>
      </c>
      <c r="AF113" s="17">
        <f t="shared" si="52"/>
        <v>669.6</v>
      </c>
      <c r="AG113" s="17">
        <f t="shared" si="52"/>
        <v>732.9</v>
      </c>
      <c r="AH113" s="17">
        <f t="shared" si="52"/>
        <v>761</v>
      </c>
      <c r="AI113" s="17">
        <f t="shared" si="48"/>
        <v>812.09999999999991</v>
      </c>
      <c r="AJ113" s="17">
        <f t="shared" si="48"/>
        <v>831.9</v>
      </c>
      <c r="AK113" s="213">
        <f t="shared" si="49"/>
        <v>874.3</v>
      </c>
      <c r="AL113" s="213">
        <f t="shared" si="49"/>
        <v>582.9</v>
      </c>
      <c r="AM113" s="213">
        <f t="shared" si="49"/>
        <v>0</v>
      </c>
      <c r="AN113" s="213">
        <f t="shared" si="49"/>
        <v>0</v>
      </c>
    </row>
    <row r="114" spans="1:40" x14ac:dyDescent="0.25">
      <c r="A114" s="91" t="s">
        <v>13</v>
      </c>
      <c r="B114" s="21"/>
      <c r="C114" s="21"/>
      <c r="D114" s="17">
        <f t="shared" ref="D114:W114" si="56">D76+D96</f>
        <v>2074</v>
      </c>
      <c r="E114" s="17">
        <f t="shared" si="56"/>
        <v>1092</v>
      </c>
      <c r="F114" s="17">
        <f t="shared" si="56"/>
        <v>2254</v>
      </c>
      <c r="G114" s="17">
        <f t="shared" si="56"/>
        <v>2672</v>
      </c>
      <c r="H114" s="17">
        <f t="shared" si="56"/>
        <v>1135.172</v>
      </c>
      <c r="I114" s="17">
        <f t="shared" si="56"/>
        <v>1948.1279999999999</v>
      </c>
      <c r="J114" s="17">
        <f t="shared" si="56"/>
        <v>1732</v>
      </c>
      <c r="K114" s="17">
        <f t="shared" si="56"/>
        <v>1486</v>
      </c>
      <c r="L114" s="17">
        <f t="shared" si="56"/>
        <v>1870</v>
      </c>
      <c r="M114" s="17">
        <f t="shared" si="56"/>
        <v>2360</v>
      </c>
      <c r="N114" s="17">
        <f t="shared" si="56"/>
        <v>1520</v>
      </c>
      <c r="O114" s="17">
        <f t="shared" si="56"/>
        <v>2067.5</v>
      </c>
      <c r="P114" s="17">
        <f t="shared" si="56"/>
        <v>1882.5</v>
      </c>
      <c r="Q114" s="17">
        <f t="shared" si="56"/>
        <v>2219</v>
      </c>
      <c r="R114" s="17">
        <f t="shared" si="56"/>
        <v>2806.7</v>
      </c>
      <c r="S114" s="17">
        <f t="shared" si="56"/>
        <v>1615</v>
      </c>
      <c r="T114" s="17">
        <f t="shared" si="56"/>
        <v>1490</v>
      </c>
      <c r="U114" s="17">
        <f t="shared" si="56"/>
        <v>2875</v>
      </c>
      <c r="V114" s="17">
        <f t="shared" si="56"/>
        <v>2870</v>
      </c>
      <c r="W114" s="17">
        <f t="shared" si="56"/>
        <v>2745</v>
      </c>
      <c r="X114" s="17">
        <f t="shared" si="46"/>
        <v>2190</v>
      </c>
      <c r="Y114" s="17">
        <f t="shared" si="46"/>
        <v>2529</v>
      </c>
      <c r="Z114" s="179">
        <f t="shared" si="46"/>
        <v>3005</v>
      </c>
      <c r="AA114" s="17">
        <f t="shared" si="46"/>
        <v>2782.2</v>
      </c>
      <c r="AB114" s="17">
        <f t="shared" si="51"/>
        <v>2429.3000000000002</v>
      </c>
      <c r="AC114" s="17">
        <f t="shared" si="51"/>
        <v>2319</v>
      </c>
      <c r="AD114" s="17">
        <f t="shared" si="52"/>
        <v>3430.5</v>
      </c>
      <c r="AE114" s="17">
        <f t="shared" si="52"/>
        <v>2817</v>
      </c>
      <c r="AF114" s="17">
        <f t="shared" si="52"/>
        <v>2774.8</v>
      </c>
      <c r="AG114" s="17">
        <f t="shared" si="52"/>
        <v>3219.5</v>
      </c>
      <c r="AH114" s="17">
        <f t="shared" si="52"/>
        <v>3920.5</v>
      </c>
      <c r="AI114" s="17">
        <f t="shared" si="48"/>
        <v>3610</v>
      </c>
      <c r="AJ114" s="17">
        <f t="shared" si="48"/>
        <v>3620.1</v>
      </c>
      <c r="AK114" s="213">
        <f t="shared" si="49"/>
        <v>3520</v>
      </c>
      <c r="AL114" s="213">
        <f t="shared" si="49"/>
        <v>2520</v>
      </c>
      <c r="AM114" s="213">
        <f t="shared" si="49"/>
        <v>0</v>
      </c>
      <c r="AN114" s="213">
        <f t="shared" si="49"/>
        <v>0</v>
      </c>
    </row>
    <row r="115" spans="1:40" x14ac:dyDescent="0.25">
      <c r="A115" s="91" t="s">
        <v>101</v>
      </c>
      <c r="B115" s="21"/>
      <c r="C115" s="21"/>
      <c r="D115" s="17">
        <f t="shared" ref="D115:W115" si="57">D77+D97</f>
        <v>107</v>
      </c>
      <c r="E115" s="17">
        <f t="shared" si="57"/>
        <v>49</v>
      </c>
      <c r="F115" s="17">
        <f t="shared" si="57"/>
        <v>69</v>
      </c>
      <c r="G115" s="17">
        <f t="shared" si="57"/>
        <v>89</v>
      </c>
      <c r="H115" s="17">
        <f t="shared" si="57"/>
        <v>30.001999999999999</v>
      </c>
      <c r="I115" s="17">
        <f t="shared" si="57"/>
        <v>64</v>
      </c>
      <c r="J115" s="17">
        <f t="shared" si="57"/>
        <v>65.3</v>
      </c>
      <c r="K115" s="17">
        <f t="shared" si="57"/>
        <v>48.6</v>
      </c>
      <c r="L115" s="17">
        <f t="shared" si="57"/>
        <v>57</v>
      </c>
      <c r="M115" s="17">
        <f t="shared" si="57"/>
        <v>133.5</v>
      </c>
      <c r="N115" s="17">
        <f t="shared" si="57"/>
        <v>92</v>
      </c>
      <c r="O115" s="17">
        <f t="shared" si="57"/>
        <v>106.5</v>
      </c>
      <c r="P115" s="17">
        <f t="shared" si="57"/>
        <v>162.1</v>
      </c>
      <c r="Q115" s="17">
        <f t="shared" si="57"/>
        <v>115</v>
      </c>
      <c r="R115" s="17">
        <f t="shared" si="57"/>
        <v>120</v>
      </c>
      <c r="S115" s="17">
        <f t="shared" si="57"/>
        <v>57.6</v>
      </c>
      <c r="T115" s="17">
        <f t="shared" si="57"/>
        <v>131.19999999999999</v>
      </c>
      <c r="U115" s="17">
        <f t="shared" si="57"/>
        <v>224</v>
      </c>
      <c r="V115" s="17">
        <f t="shared" si="57"/>
        <v>246.55</v>
      </c>
      <c r="W115" s="17">
        <f t="shared" si="57"/>
        <v>210</v>
      </c>
      <c r="X115" s="17">
        <f t="shared" si="46"/>
        <v>173</v>
      </c>
      <c r="Y115" s="17">
        <f t="shared" si="46"/>
        <v>273.5</v>
      </c>
      <c r="Z115" s="179">
        <f t="shared" si="46"/>
        <v>292</v>
      </c>
      <c r="AA115" s="17">
        <f t="shared" si="46"/>
        <v>307</v>
      </c>
      <c r="AB115" s="17">
        <f t="shared" si="51"/>
        <v>280.75</v>
      </c>
      <c r="AC115" s="17">
        <f t="shared" si="51"/>
        <v>310</v>
      </c>
      <c r="AD115" s="17">
        <f t="shared" si="52"/>
        <v>492</v>
      </c>
      <c r="AE115" s="17">
        <f t="shared" si="52"/>
        <v>231.7</v>
      </c>
      <c r="AF115" s="17">
        <f t="shared" si="52"/>
        <v>200.2</v>
      </c>
      <c r="AG115" s="17">
        <f t="shared" si="52"/>
        <v>231</v>
      </c>
      <c r="AH115" s="17">
        <f t="shared" si="52"/>
        <v>284.39999999999998</v>
      </c>
      <c r="AI115" s="17">
        <f t="shared" si="48"/>
        <v>304.8</v>
      </c>
      <c r="AJ115" s="17">
        <f t="shared" si="48"/>
        <v>301.2</v>
      </c>
      <c r="AK115" s="213">
        <f t="shared" si="49"/>
        <v>196.3</v>
      </c>
      <c r="AL115" s="213">
        <f t="shared" si="49"/>
        <v>121.5</v>
      </c>
      <c r="AM115" s="213">
        <f t="shared" si="49"/>
        <v>0</v>
      </c>
      <c r="AN115" s="213">
        <f t="shared" si="49"/>
        <v>0</v>
      </c>
    </row>
    <row r="116" spans="1:40" x14ac:dyDescent="0.25">
      <c r="A116" s="91" t="s">
        <v>15</v>
      </c>
      <c r="B116" s="21"/>
      <c r="C116" s="21"/>
      <c r="D116" s="17">
        <f t="shared" ref="D116:W116" si="58">D78+D98</f>
        <v>435</v>
      </c>
      <c r="E116" s="17">
        <f t="shared" si="58"/>
        <v>163</v>
      </c>
      <c r="F116" s="17">
        <f t="shared" si="58"/>
        <v>450</v>
      </c>
      <c r="G116" s="17">
        <f t="shared" si="58"/>
        <v>716</v>
      </c>
      <c r="H116" s="17">
        <f t="shared" si="58"/>
        <v>281.048</v>
      </c>
      <c r="I116" s="17">
        <f t="shared" si="58"/>
        <v>464.97800000000001</v>
      </c>
      <c r="J116" s="17">
        <f t="shared" si="58"/>
        <v>389</v>
      </c>
      <c r="K116" s="17">
        <f t="shared" si="58"/>
        <v>370</v>
      </c>
      <c r="L116" s="17">
        <f t="shared" si="58"/>
        <v>365.5</v>
      </c>
      <c r="M116" s="17">
        <f t="shared" si="58"/>
        <v>455</v>
      </c>
      <c r="N116" s="17">
        <f t="shared" si="58"/>
        <v>334</v>
      </c>
      <c r="O116" s="17">
        <f t="shared" si="58"/>
        <v>483.5</v>
      </c>
      <c r="P116" s="17">
        <f t="shared" si="58"/>
        <v>418.5</v>
      </c>
      <c r="Q116" s="17">
        <f t="shared" si="58"/>
        <v>482.5</v>
      </c>
      <c r="R116" s="17">
        <f t="shared" si="58"/>
        <v>483</v>
      </c>
      <c r="S116" s="17">
        <f t="shared" si="58"/>
        <v>325</v>
      </c>
      <c r="T116" s="17">
        <f t="shared" si="58"/>
        <v>254</v>
      </c>
      <c r="U116" s="17">
        <f t="shared" si="58"/>
        <v>568</v>
      </c>
      <c r="V116" s="17">
        <f t="shared" si="58"/>
        <v>534.29999999999995</v>
      </c>
      <c r="W116" s="17">
        <f t="shared" si="58"/>
        <v>685</v>
      </c>
      <c r="X116" s="17">
        <f t="shared" si="46"/>
        <v>542.79999999999995</v>
      </c>
      <c r="Y116" s="17">
        <f t="shared" si="46"/>
        <v>578.5</v>
      </c>
      <c r="Z116" s="179">
        <f t="shared" si="46"/>
        <v>600</v>
      </c>
      <c r="AA116" s="17">
        <f t="shared" si="46"/>
        <v>648.4</v>
      </c>
      <c r="AB116" s="17">
        <f t="shared" si="51"/>
        <v>486.1</v>
      </c>
      <c r="AC116" s="17">
        <f t="shared" si="51"/>
        <v>442</v>
      </c>
      <c r="AD116" s="17">
        <f t="shared" si="52"/>
        <v>804</v>
      </c>
      <c r="AE116" s="17">
        <f t="shared" si="52"/>
        <v>631.5</v>
      </c>
      <c r="AF116" s="17">
        <f t="shared" si="52"/>
        <v>607.20000000000005</v>
      </c>
      <c r="AG116" s="17">
        <f t="shared" si="52"/>
        <v>627</v>
      </c>
      <c r="AH116" s="17">
        <f t="shared" si="52"/>
        <v>751.2</v>
      </c>
      <c r="AI116" s="17">
        <f t="shared" si="48"/>
        <v>764.8</v>
      </c>
      <c r="AJ116" s="17">
        <f t="shared" si="48"/>
        <v>754</v>
      </c>
      <c r="AK116" s="213">
        <f t="shared" si="49"/>
        <v>729.40000000000009</v>
      </c>
      <c r="AL116" s="213">
        <f t="shared" si="49"/>
        <v>421.6</v>
      </c>
      <c r="AM116" s="213">
        <f t="shared" si="49"/>
        <v>0</v>
      </c>
      <c r="AN116" s="213">
        <f t="shared" si="49"/>
        <v>0</v>
      </c>
    </row>
    <row r="117" spans="1:40" x14ac:dyDescent="0.25">
      <c r="A117" s="91" t="s">
        <v>102</v>
      </c>
      <c r="B117" s="21"/>
      <c r="C117" s="21"/>
      <c r="D117" s="17">
        <f t="shared" ref="D117:W117" si="59">D79+D99</f>
        <v>2573</v>
      </c>
      <c r="E117" s="17">
        <f t="shared" si="59"/>
        <v>404</v>
      </c>
      <c r="F117" s="17">
        <f t="shared" si="59"/>
        <v>2466</v>
      </c>
      <c r="G117" s="17">
        <f t="shared" si="59"/>
        <v>3635</v>
      </c>
      <c r="H117" s="17">
        <f t="shared" si="59"/>
        <v>1167.04</v>
      </c>
      <c r="I117" s="17">
        <f t="shared" si="59"/>
        <v>3274.9450000000002</v>
      </c>
      <c r="J117" s="17">
        <f t="shared" si="59"/>
        <v>3385</v>
      </c>
      <c r="K117" s="17">
        <f t="shared" si="59"/>
        <v>2274.9</v>
      </c>
      <c r="L117" s="17">
        <f t="shared" si="59"/>
        <v>1922.5</v>
      </c>
      <c r="M117" s="17">
        <f t="shared" si="59"/>
        <v>3256</v>
      </c>
      <c r="N117" s="17">
        <f t="shared" si="59"/>
        <v>2215</v>
      </c>
      <c r="O117" s="17">
        <f t="shared" si="59"/>
        <v>2885.25</v>
      </c>
      <c r="P117" s="17">
        <f t="shared" si="59"/>
        <v>2601</v>
      </c>
      <c r="Q117" s="17">
        <f t="shared" si="59"/>
        <v>2568.4</v>
      </c>
      <c r="R117" s="17">
        <f t="shared" si="59"/>
        <v>2862.5</v>
      </c>
      <c r="S117" s="17">
        <f t="shared" si="59"/>
        <v>1690</v>
      </c>
      <c r="T117" s="17">
        <f t="shared" si="59"/>
        <v>1392</v>
      </c>
      <c r="U117" s="17">
        <f t="shared" si="59"/>
        <v>2829</v>
      </c>
      <c r="V117" s="17">
        <f t="shared" si="59"/>
        <v>2574.75</v>
      </c>
      <c r="W117" s="17">
        <f t="shared" si="59"/>
        <v>2868</v>
      </c>
      <c r="X117" s="17">
        <f>X79+X99</f>
        <v>2332.5</v>
      </c>
      <c r="Y117" s="17">
        <f t="shared" si="46"/>
        <v>2664.5</v>
      </c>
      <c r="Z117" s="179">
        <f t="shared" si="46"/>
        <v>1613</v>
      </c>
      <c r="AA117" s="17">
        <f t="shared" si="46"/>
        <v>2898</v>
      </c>
      <c r="AB117" s="17">
        <f t="shared" si="51"/>
        <v>1490</v>
      </c>
      <c r="AC117" s="17">
        <f t="shared" si="51"/>
        <v>1141</v>
      </c>
      <c r="AD117" s="17">
        <f t="shared" si="52"/>
        <v>3160</v>
      </c>
      <c r="AE117" s="17">
        <f t="shared" si="52"/>
        <v>2098.5500000000002</v>
      </c>
      <c r="AF117" s="17">
        <f t="shared" si="52"/>
        <v>1673</v>
      </c>
      <c r="AG117" s="17">
        <f t="shared" si="52"/>
        <v>2718</v>
      </c>
      <c r="AH117" s="17">
        <f t="shared" si="52"/>
        <v>2686</v>
      </c>
      <c r="AI117" s="17">
        <f t="shared" si="48"/>
        <v>2602.1</v>
      </c>
      <c r="AJ117" s="17">
        <f t="shared" si="48"/>
        <v>2778.8</v>
      </c>
      <c r="AK117" s="213">
        <f t="shared" si="49"/>
        <v>1460</v>
      </c>
      <c r="AL117" s="213">
        <f t="shared" si="49"/>
        <v>360</v>
      </c>
      <c r="AM117" s="213">
        <f t="shared" si="49"/>
        <v>0</v>
      </c>
      <c r="AN117" s="213">
        <f t="shared" si="49"/>
        <v>0</v>
      </c>
    </row>
    <row r="118" spans="1:40" x14ac:dyDescent="0.25">
      <c r="A118" s="16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3"/>
      <c r="S118" s="13"/>
      <c r="T118" s="13"/>
      <c r="U118" s="13"/>
      <c r="V118" s="13"/>
      <c r="W118" s="13"/>
      <c r="X118" s="13"/>
      <c r="Y118" s="13"/>
      <c r="Z118" s="172"/>
      <c r="AA118" s="33"/>
      <c r="AB118" s="33"/>
      <c r="AC118" s="33"/>
      <c r="AD118" s="33"/>
      <c r="AE118" s="33"/>
      <c r="AF118" s="112"/>
      <c r="AG118" s="112"/>
      <c r="AH118" s="143"/>
      <c r="AI118" s="143"/>
      <c r="AJ118" s="143"/>
      <c r="AK118" s="201"/>
      <c r="AL118" s="201"/>
      <c r="AM118" s="201"/>
      <c r="AN118" s="201"/>
    </row>
    <row r="119" spans="1:40" x14ac:dyDescent="0.25">
      <c r="A119" s="45" t="s">
        <v>18</v>
      </c>
      <c r="B119" s="66"/>
      <c r="C119" s="66"/>
      <c r="D119" s="46">
        <f>D81+D101</f>
        <v>7825</v>
      </c>
      <c r="E119" s="46">
        <f>E81+E101</f>
        <v>2956</v>
      </c>
      <c r="F119" s="46">
        <f>F81+F101</f>
        <v>9077</v>
      </c>
      <c r="G119" s="46">
        <f>G81+G101</f>
        <v>12040</v>
      </c>
      <c r="H119" s="46">
        <f t="shared" ref="H119:Q119" si="60">H81+H101</f>
        <v>4406.3140000000003</v>
      </c>
      <c r="I119" s="46">
        <f>I81+I101</f>
        <v>9693.9979999999996</v>
      </c>
      <c r="J119" s="46">
        <f t="shared" si="60"/>
        <v>9582.2000000000007</v>
      </c>
      <c r="K119" s="46">
        <f t="shared" si="60"/>
        <v>7203.5</v>
      </c>
      <c r="L119" s="46">
        <f t="shared" si="60"/>
        <v>7461</v>
      </c>
      <c r="M119" s="46">
        <f t="shared" si="60"/>
        <v>11000.8</v>
      </c>
      <c r="N119" s="46">
        <f t="shared" si="60"/>
        <v>7486.84</v>
      </c>
      <c r="O119" s="46">
        <f t="shared" si="60"/>
        <v>9731.83</v>
      </c>
      <c r="P119" s="46">
        <f t="shared" si="60"/>
        <v>9391.4499999999989</v>
      </c>
      <c r="Q119" s="46">
        <f t="shared" si="60"/>
        <v>9482</v>
      </c>
      <c r="R119" s="49">
        <f t="shared" ref="R119:W119" si="61">R81+R101</f>
        <v>11450</v>
      </c>
      <c r="S119" s="49">
        <f t="shared" si="61"/>
        <v>6618</v>
      </c>
      <c r="T119" s="49">
        <f t="shared" si="61"/>
        <v>7125</v>
      </c>
      <c r="U119" s="49">
        <f t="shared" si="61"/>
        <v>12700</v>
      </c>
      <c r="V119" s="49">
        <f t="shared" si="61"/>
        <v>12050</v>
      </c>
      <c r="W119" s="49">
        <f t="shared" si="61"/>
        <v>12815</v>
      </c>
      <c r="X119" s="49">
        <f t="shared" ref="X119:AD119" si="62">X81+X101</f>
        <v>10360</v>
      </c>
      <c r="Y119" s="49">
        <f t="shared" si="62"/>
        <v>12120.4</v>
      </c>
      <c r="Z119" s="182">
        <f t="shared" si="62"/>
        <v>11810.3</v>
      </c>
      <c r="AA119" s="49">
        <f t="shared" si="62"/>
        <v>14250</v>
      </c>
      <c r="AB119" s="49">
        <f t="shared" si="62"/>
        <v>9955</v>
      </c>
      <c r="AC119" s="49">
        <f t="shared" si="62"/>
        <v>7778.5</v>
      </c>
      <c r="AD119" s="135">
        <f t="shared" si="62"/>
        <v>16820</v>
      </c>
      <c r="AE119" s="49">
        <f>AE81+AE101</f>
        <v>12510</v>
      </c>
      <c r="AF119" s="131">
        <f t="shared" ref="AF119:AK119" si="63">SUM(AF109:AF117)</f>
        <v>11275.000000000002</v>
      </c>
      <c r="AG119" s="131">
        <f t="shared" si="63"/>
        <v>15300</v>
      </c>
      <c r="AH119" s="153">
        <f t="shared" si="63"/>
        <v>16315</v>
      </c>
      <c r="AI119" s="131">
        <f t="shared" si="63"/>
        <v>15387.199999999999</v>
      </c>
      <c r="AJ119" s="153">
        <f t="shared" si="63"/>
        <v>16395.225000000002</v>
      </c>
      <c r="AK119" s="153">
        <f t="shared" si="63"/>
        <v>13399.9</v>
      </c>
      <c r="AL119" s="153">
        <f t="shared" ref="AL119:AN119" si="64">SUM(AL109:AL117)</f>
        <v>7056.9000000000005</v>
      </c>
      <c r="AM119" s="153">
        <f t="shared" si="64"/>
        <v>0</v>
      </c>
      <c r="AN119" s="153">
        <f t="shared" si="64"/>
        <v>0</v>
      </c>
    </row>
    <row r="120" spans="1:40" x14ac:dyDescent="0.25">
      <c r="D120">
        <f>(D117/D119)*100</f>
        <v>32.881789137380188</v>
      </c>
      <c r="E120">
        <f t="shared" ref="E120:M120" si="65">(E117/E119)*100</f>
        <v>13.667117726657645</v>
      </c>
      <c r="F120">
        <f t="shared" si="65"/>
        <v>27.167566376556131</v>
      </c>
      <c r="G120">
        <f t="shared" si="65"/>
        <v>30.191029900332229</v>
      </c>
      <c r="H120">
        <f t="shared" si="65"/>
        <v>26.485629485324917</v>
      </c>
      <c r="I120">
        <f t="shared" si="65"/>
        <v>33.783223392453763</v>
      </c>
      <c r="J120">
        <f t="shared" si="65"/>
        <v>35.325916804074218</v>
      </c>
      <c r="K120">
        <f t="shared" si="65"/>
        <v>31.580481710279727</v>
      </c>
      <c r="L120">
        <f t="shared" si="65"/>
        <v>25.767323415091809</v>
      </c>
      <c r="M120">
        <f t="shared" si="65"/>
        <v>29.597847429277873</v>
      </c>
      <c r="N120"/>
      <c r="AA120" s="92">
        <v>6</v>
      </c>
      <c r="AD120" s="37" t="s">
        <v>172</v>
      </c>
      <c r="AE120" s="94"/>
      <c r="AF120" s="94"/>
      <c r="AG120" s="92">
        <v>5</v>
      </c>
      <c r="AH120" s="37" t="s">
        <v>174</v>
      </c>
      <c r="AI120" s="37">
        <v>4</v>
      </c>
      <c r="AJ120" s="37" t="s">
        <v>173</v>
      </c>
    </row>
    <row r="121" spans="1:40" x14ac:dyDescent="0.25">
      <c r="N121"/>
      <c r="AA121" s="159"/>
      <c r="AB121" s="159"/>
      <c r="AC121" s="159"/>
      <c r="AD121" s="159"/>
      <c r="AE121" s="159"/>
      <c r="AF121" s="159"/>
      <c r="AG121" s="159"/>
      <c r="AH121" s="159"/>
      <c r="AL121" s="160">
        <f>AVERAGE(AF119:AJ119)</f>
        <v>14934.485000000001</v>
      </c>
      <c r="AM121" s="194" t="s">
        <v>178</v>
      </c>
    </row>
    <row r="122" spans="1:40" x14ac:dyDescent="0.25">
      <c r="N122"/>
      <c r="AA122" s="159">
        <f>AB122</f>
        <v>0</v>
      </c>
      <c r="AB122" s="159">
        <f>AC122</f>
        <v>0</v>
      </c>
      <c r="AC122" s="159"/>
      <c r="AD122" s="159"/>
      <c r="AE122" s="159"/>
      <c r="AF122" s="159"/>
      <c r="AG122" s="159"/>
      <c r="AH122" s="159"/>
      <c r="AL122" s="160">
        <f>AVERAGE(AA119:AJ119)</f>
        <v>13598.592499999999</v>
      </c>
      <c r="AM122" s="194" t="s">
        <v>179</v>
      </c>
    </row>
    <row r="123" spans="1:40" x14ac:dyDescent="0.25">
      <c r="A123" s="2" t="s">
        <v>59</v>
      </c>
      <c r="B123" s="2"/>
      <c r="C123" s="2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83"/>
      <c r="AA123" s="124"/>
      <c r="AB123" s="124"/>
      <c r="AC123" s="124"/>
      <c r="AD123" s="124"/>
      <c r="AE123" s="94"/>
      <c r="AF123" s="94"/>
      <c r="AG123" s="94"/>
      <c r="AH123" s="142"/>
      <c r="AI123" s="142"/>
      <c r="AJ123" s="142"/>
    </row>
    <row r="124" spans="1:40" x14ac:dyDescent="0.25">
      <c r="A124" s="79" t="s">
        <v>76</v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</row>
    <row r="125" spans="1:40" x14ac:dyDescent="0.25">
      <c r="A125" s="8"/>
      <c r="B125" s="8"/>
      <c r="C125" s="8"/>
      <c r="D125" s="51" t="s">
        <v>37</v>
      </c>
      <c r="E125" s="51" t="s">
        <v>38</v>
      </c>
      <c r="F125" s="62" t="s">
        <v>39</v>
      </c>
      <c r="G125" s="29" t="s">
        <v>1</v>
      </c>
      <c r="H125" s="30" t="s">
        <v>2</v>
      </c>
      <c r="I125" s="30" t="s">
        <v>3</v>
      </c>
      <c r="J125" s="30" t="s">
        <v>4</v>
      </c>
      <c r="K125" s="30" t="str">
        <f t="shared" ref="K125:Y125" si="66">K14</f>
        <v>1997/98</v>
      </c>
      <c r="L125" s="30" t="str">
        <f t="shared" si="66"/>
        <v>1998/99</v>
      </c>
      <c r="M125" s="30" t="str">
        <f t="shared" si="66"/>
        <v>1999/2000</v>
      </c>
      <c r="N125" s="30" t="str">
        <f t="shared" si="66"/>
        <v>2000/01</v>
      </c>
      <c r="O125" s="30" t="str">
        <f t="shared" si="66"/>
        <v>2001/02</v>
      </c>
      <c r="P125" s="30" t="str">
        <f t="shared" si="66"/>
        <v>2002/03</v>
      </c>
      <c r="Q125" s="30" t="str">
        <f t="shared" si="66"/>
        <v>2003/04</v>
      </c>
      <c r="R125" s="30" t="str">
        <f t="shared" si="66"/>
        <v>2004/05</v>
      </c>
      <c r="S125" s="30" t="str">
        <f t="shared" si="66"/>
        <v>2005/06</v>
      </c>
      <c r="T125" s="30" t="str">
        <f t="shared" si="66"/>
        <v>2006/07</v>
      </c>
      <c r="U125" s="30" t="str">
        <f t="shared" si="66"/>
        <v>2007/08</v>
      </c>
      <c r="V125" s="30" t="str">
        <f t="shared" si="66"/>
        <v>2008/09</v>
      </c>
      <c r="W125" s="30" t="str">
        <f t="shared" si="66"/>
        <v>2009/10</v>
      </c>
      <c r="X125" s="30" t="str">
        <f t="shared" si="66"/>
        <v>2010/11</v>
      </c>
      <c r="Y125" s="30" t="str">
        <f t="shared" si="66"/>
        <v>2011/12</v>
      </c>
      <c r="Z125" s="184" t="s">
        <v>112</v>
      </c>
      <c r="AA125" s="129" t="s">
        <v>113</v>
      </c>
      <c r="AB125" s="95" t="s">
        <v>136</v>
      </c>
      <c r="AC125" s="95" t="s">
        <v>157</v>
      </c>
      <c r="AD125" s="95" t="s">
        <v>162</v>
      </c>
      <c r="AE125" s="95" t="s">
        <v>164</v>
      </c>
      <c r="AF125" s="95" t="s">
        <v>168</v>
      </c>
      <c r="AG125" s="95" t="s">
        <v>175</v>
      </c>
      <c r="AH125" s="95" t="s">
        <v>169</v>
      </c>
      <c r="AI125" s="95" t="s">
        <v>176</v>
      </c>
      <c r="AJ125" s="95" t="s">
        <v>177</v>
      </c>
      <c r="AK125" s="209" t="s">
        <v>180</v>
      </c>
      <c r="AL125" s="203" t="s">
        <v>182</v>
      </c>
      <c r="AM125" s="203" t="s">
        <v>183</v>
      </c>
      <c r="AN125" s="203" t="s">
        <v>184</v>
      </c>
    </row>
    <row r="126" spans="1:40" x14ac:dyDescent="0.25">
      <c r="A126" s="9" t="s">
        <v>6</v>
      </c>
      <c r="B126" s="9"/>
      <c r="C126" s="9"/>
      <c r="D126" s="32" t="s">
        <v>20</v>
      </c>
      <c r="E126" s="32" t="s">
        <v>20</v>
      </c>
      <c r="F126" s="32" t="s">
        <v>20</v>
      </c>
      <c r="G126" s="32" t="s">
        <v>20</v>
      </c>
      <c r="H126" s="33" t="s">
        <v>20</v>
      </c>
      <c r="I126" s="33" t="s">
        <v>20</v>
      </c>
      <c r="J126" s="33" t="s">
        <v>20</v>
      </c>
      <c r="K126" s="33" t="s">
        <v>20</v>
      </c>
      <c r="L126" s="33" t="s">
        <v>20</v>
      </c>
      <c r="M126" s="33" t="s">
        <v>20</v>
      </c>
      <c r="N126" s="33" t="s">
        <v>20</v>
      </c>
      <c r="O126" s="33" t="s">
        <v>20</v>
      </c>
      <c r="P126" s="33" t="s">
        <v>20</v>
      </c>
      <c r="Q126" s="33" t="s">
        <v>20</v>
      </c>
      <c r="R126" s="33" t="s">
        <v>20</v>
      </c>
      <c r="S126" s="33" t="s">
        <v>20</v>
      </c>
      <c r="T126" s="33" t="s">
        <v>20</v>
      </c>
      <c r="U126" s="33" t="s">
        <v>20</v>
      </c>
      <c r="V126" s="33" t="s">
        <v>20</v>
      </c>
      <c r="W126" s="33" t="s">
        <v>20</v>
      </c>
      <c r="X126" s="33" t="s">
        <v>20</v>
      </c>
      <c r="Y126" s="33" t="s">
        <v>20</v>
      </c>
      <c r="Z126" s="163" t="s">
        <v>20</v>
      </c>
      <c r="AA126" s="33" t="s">
        <v>20</v>
      </c>
      <c r="AB126" s="33" t="s">
        <v>20</v>
      </c>
      <c r="AC126" s="33" t="s">
        <v>20</v>
      </c>
      <c r="AD126" s="33" t="s">
        <v>20</v>
      </c>
      <c r="AE126" s="33" t="s">
        <v>20</v>
      </c>
      <c r="AF126" s="33" t="s">
        <v>20</v>
      </c>
      <c r="AG126" s="149" t="s">
        <v>20</v>
      </c>
      <c r="AH126" s="133" t="s">
        <v>20</v>
      </c>
      <c r="AI126" s="133" t="s">
        <v>20</v>
      </c>
      <c r="AJ126" s="133" t="s">
        <v>160</v>
      </c>
      <c r="AK126" s="210" t="s">
        <v>160</v>
      </c>
      <c r="AL126" s="210" t="s">
        <v>160</v>
      </c>
      <c r="AM126" s="210" t="s">
        <v>160</v>
      </c>
      <c r="AN126" s="210" t="s">
        <v>160</v>
      </c>
    </row>
    <row r="127" spans="1:40" x14ac:dyDescent="0.25">
      <c r="A127" s="20"/>
      <c r="B127" s="20"/>
      <c r="C127" s="20"/>
      <c r="D127" s="20"/>
      <c r="E127" s="20"/>
      <c r="F127" s="20"/>
      <c r="G127" s="1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38"/>
      <c r="U127" s="38"/>
      <c r="V127" s="38"/>
      <c r="W127" s="38"/>
      <c r="X127" s="38"/>
      <c r="Y127" s="38"/>
      <c r="Z127" s="164"/>
      <c r="AA127" s="38"/>
      <c r="AB127" s="38"/>
      <c r="AC127" s="38"/>
      <c r="AD127" s="38"/>
      <c r="AE127" s="38"/>
      <c r="AF127" s="38"/>
      <c r="AG127" s="38"/>
      <c r="AH127" s="138"/>
      <c r="AI127" s="138"/>
      <c r="AJ127" s="138"/>
      <c r="AK127" s="202"/>
      <c r="AL127" s="202"/>
      <c r="AM127" s="202"/>
      <c r="AN127" s="202"/>
    </row>
    <row r="128" spans="1:40" x14ac:dyDescent="0.25">
      <c r="A128" s="91" t="s">
        <v>97</v>
      </c>
      <c r="B128" s="21"/>
      <c r="C128" s="21"/>
      <c r="D128" s="4">
        <f t="shared" ref="D128:F136" si="67">+D71/D17</f>
        <v>2</v>
      </c>
      <c r="E128" s="6">
        <f t="shared" si="67"/>
        <v>0</v>
      </c>
      <c r="F128" s="6">
        <f t="shared" si="67"/>
        <v>2</v>
      </c>
      <c r="G128" s="4">
        <v>1.88</v>
      </c>
      <c r="H128" s="6">
        <v>1</v>
      </c>
      <c r="I128" s="6">
        <v>9</v>
      </c>
      <c r="J128" s="6">
        <v>7.9</v>
      </c>
      <c r="K128" s="34" t="s">
        <v>21</v>
      </c>
      <c r="L128" s="34" t="s">
        <v>21</v>
      </c>
      <c r="M128" s="34" t="s">
        <v>21</v>
      </c>
      <c r="N128" s="6">
        <f>+N71/N17</f>
        <v>8</v>
      </c>
      <c r="O128" s="6">
        <v>6</v>
      </c>
      <c r="P128" s="6">
        <v>6</v>
      </c>
      <c r="Q128" s="6">
        <f>+Q71/Q17</f>
        <v>5.9999999999999991</v>
      </c>
      <c r="R128" s="34" t="s">
        <v>21</v>
      </c>
      <c r="S128" s="34" t="s">
        <v>21</v>
      </c>
      <c r="T128" s="16">
        <f t="shared" ref="T128:AD128" si="68">T71/T17</f>
        <v>10</v>
      </c>
      <c r="U128" s="16">
        <f t="shared" si="68"/>
        <v>10</v>
      </c>
      <c r="V128" s="16">
        <f t="shared" si="68"/>
        <v>10</v>
      </c>
      <c r="W128" s="16">
        <f t="shared" si="68"/>
        <v>7</v>
      </c>
      <c r="X128" s="16">
        <f t="shared" si="68"/>
        <v>6.666666666666667</v>
      </c>
      <c r="Y128" s="16">
        <f t="shared" si="68"/>
        <v>10</v>
      </c>
      <c r="Z128" s="165">
        <f t="shared" si="68"/>
        <v>10</v>
      </c>
      <c r="AA128" s="16">
        <f t="shared" si="68"/>
        <v>9</v>
      </c>
      <c r="AB128" s="16">
        <f t="shared" si="68"/>
        <v>9</v>
      </c>
      <c r="AC128" s="16">
        <f t="shared" si="68"/>
        <v>10</v>
      </c>
      <c r="AD128" s="16">
        <f t="shared" si="68"/>
        <v>10</v>
      </c>
      <c r="AE128" s="132" t="s">
        <v>166</v>
      </c>
      <c r="AF128" s="16">
        <f t="shared" ref="AF128:AK136" si="69">AF71/AF17</f>
        <v>9</v>
      </c>
      <c r="AG128" s="16">
        <f t="shared" si="69"/>
        <v>9</v>
      </c>
      <c r="AH128" s="16">
        <f t="shared" si="69"/>
        <v>9.6</v>
      </c>
      <c r="AI128" s="16">
        <f t="shared" si="69"/>
        <v>9.5</v>
      </c>
      <c r="AJ128" s="16">
        <f t="shared" si="69"/>
        <v>9.5</v>
      </c>
      <c r="AK128" s="199">
        <f t="shared" si="69"/>
        <v>9.1999999999999993</v>
      </c>
      <c r="AL128" s="199" t="e">
        <f t="shared" ref="AL128:AN128" si="70">AL71/AL17</f>
        <v>#DIV/0!</v>
      </c>
      <c r="AM128" s="199" t="e">
        <f t="shared" si="70"/>
        <v>#DIV/0!</v>
      </c>
      <c r="AN128" s="199" t="e">
        <f t="shared" si="70"/>
        <v>#DIV/0!</v>
      </c>
    </row>
    <row r="129" spans="1:217" x14ac:dyDescent="0.25">
      <c r="A129" s="91" t="s">
        <v>98</v>
      </c>
      <c r="B129" s="21"/>
      <c r="C129" s="21"/>
      <c r="D129" s="4">
        <f t="shared" si="67"/>
        <v>3.1666666666666665</v>
      </c>
      <c r="E129" s="6">
        <f t="shared" si="67"/>
        <v>5.333333333333333</v>
      </c>
      <c r="F129" s="6">
        <f t="shared" si="67"/>
        <v>5.5</v>
      </c>
      <c r="G129" s="4">
        <f>G72/G18</f>
        <v>4.4000000000000004</v>
      </c>
      <c r="H129" s="6">
        <v>7.67</v>
      </c>
      <c r="I129" s="6">
        <v>5.3</v>
      </c>
      <c r="J129" s="6">
        <v>6.33</v>
      </c>
      <c r="K129" s="6">
        <v>7</v>
      </c>
      <c r="L129" s="6">
        <v>8.3800000000000008</v>
      </c>
      <c r="M129" s="6">
        <v>8.1999999999999993</v>
      </c>
      <c r="N129" s="6">
        <v>8.57</v>
      </c>
      <c r="O129" s="6">
        <v>9.25</v>
      </c>
      <c r="P129" s="6">
        <v>9.5</v>
      </c>
      <c r="Q129" s="6">
        <f>+Q72/Q18</f>
        <v>10.064516129032258</v>
      </c>
      <c r="R129" s="6">
        <f t="shared" ref="R129:S136" si="71">+R72/R18</f>
        <v>10.166666666666666</v>
      </c>
      <c r="S129" s="6">
        <f t="shared" si="71"/>
        <v>11</v>
      </c>
      <c r="T129" s="16">
        <f t="shared" ref="T129:AD129" si="72">T72/T18</f>
        <v>11.326259946949603</v>
      </c>
      <c r="U129" s="16">
        <f t="shared" si="72"/>
        <v>12</v>
      </c>
      <c r="V129" s="16">
        <f t="shared" si="72"/>
        <v>11.5</v>
      </c>
      <c r="W129" s="16">
        <f t="shared" si="72"/>
        <v>11.5</v>
      </c>
      <c r="X129" s="16">
        <f t="shared" si="72"/>
        <v>11.5</v>
      </c>
      <c r="Y129" s="16">
        <f t="shared" si="72"/>
        <v>11.545454545454543</v>
      </c>
      <c r="Z129" s="165">
        <f t="shared" si="72"/>
        <v>11.5</v>
      </c>
      <c r="AA129" s="16">
        <f t="shared" si="72"/>
        <v>11.5</v>
      </c>
      <c r="AB129" s="16">
        <f t="shared" si="72"/>
        <v>10</v>
      </c>
      <c r="AC129" s="16">
        <f t="shared" si="72"/>
        <v>9.3333333333333339</v>
      </c>
      <c r="AD129" s="16">
        <f t="shared" si="72"/>
        <v>13.200000000000001</v>
      </c>
      <c r="AE129" s="16">
        <f t="shared" ref="AE129:AE136" si="73">AE72/AE18</f>
        <v>11.472222222222221</v>
      </c>
      <c r="AF129" s="16">
        <f t="shared" si="69"/>
        <v>11.617647058823529</v>
      </c>
      <c r="AG129" s="16">
        <f t="shared" si="69"/>
        <v>11.852941176470587</v>
      </c>
      <c r="AH129" s="16">
        <f t="shared" si="69"/>
        <v>11.852941176470587</v>
      </c>
      <c r="AI129" s="16">
        <f t="shared" si="69"/>
        <v>12</v>
      </c>
      <c r="AJ129" s="16">
        <f t="shared" si="69"/>
        <v>12.5</v>
      </c>
      <c r="AK129" s="199">
        <f t="shared" si="69"/>
        <v>12.6</v>
      </c>
      <c r="AL129" s="199" t="e">
        <f t="shared" ref="AL129:AN129" si="74">AL72/AL18</f>
        <v>#DIV/0!</v>
      </c>
      <c r="AM129" s="199" t="e">
        <f t="shared" si="74"/>
        <v>#DIV/0!</v>
      </c>
      <c r="AN129" s="199" t="e">
        <f t="shared" si="74"/>
        <v>#DIV/0!</v>
      </c>
    </row>
    <row r="130" spans="1:217" x14ac:dyDescent="0.25">
      <c r="A130" s="91" t="s">
        <v>99</v>
      </c>
      <c r="B130" s="21"/>
      <c r="C130" s="21"/>
      <c r="D130" s="4">
        <f t="shared" si="67"/>
        <v>2.4683544303797467</v>
      </c>
      <c r="E130" s="6">
        <f t="shared" si="67"/>
        <v>0.78059071729957807</v>
      </c>
      <c r="F130" s="6">
        <f t="shared" si="67"/>
        <v>2.705639614855571</v>
      </c>
      <c r="G130" s="4">
        <v>3.07</v>
      </c>
      <c r="H130" s="6">
        <v>1.54</v>
      </c>
      <c r="I130" s="6">
        <v>3.27</v>
      </c>
      <c r="J130" s="6">
        <v>2.95</v>
      </c>
      <c r="K130" s="6">
        <v>2.59</v>
      </c>
      <c r="L130" s="6">
        <v>2.67</v>
      </c>
      <c r="M130" s="6">
        <v>3.39</v>
      </c>
      <c r="N130" s="6">
        <v>2.8</v>
      </c>
      <c r="O130" s="6">
        <v>3</v>
      </c>
      <c r="P130" s="6">
        <v>3.12</v>
      </c>
      <c r="Q130" s="6">
        <f>+Q73/Q19</f>
        <v>3.106060606060606</v>
      </c>
      <c r="R130" s="6">
        <f t="shared" si="71"/>
        <v>4.0272727272727273</v>
      </c>
      <c r="S130" s="6">
        <f t="shared" si="71"/>
        <v>4.0579710144927539</v>
      </c>
      <c r="T130" s="16">
        <f t="shared" ref="T130:AD130" si="75">T73/T19</f>
        <v>3.0078125</v>
      </c>
      <c r="U130" s="16">
        <f t="shared" si="75"/>
        <v>4.3159420289855071</v>
      </c>
      <c r="V130" s="16">
        <f t="shared" si="75"/>
        <v>4.6500000000000004</v>
      </c>
      <c r="W130" s="16">
        <f t="shared" si="75"/>
        <v>4.5999999999999996</v>
      </c>
      <c r="X130" s="16">
        <f t="shared" si="75"/>
        <v>4.3529411764705879</v>
      </c>
      <c r="Y130" s="16">
        <f t="shared" si="75"/>
        <v>4.295774647887324</v>
      </c>
      <c r="Z130" s="165">
        <f t="shared" si="75"/>
        <v>3.5503448275862071</v>
      </c>
      <c r="AA130" s="16">
        <f t="shared" si="75"/>
        <v>5.15</v>
      </c>
      <c r="AB130" s="16">
        <f t="shared" si="75"/>
        <v>3.1492957746478871</v>
      </c>
      <c r="AC130" s="16">
        <f t="shared" si="75"/>
        <v>3.0525641025641024</v>
      </c>
      <c r="AD130" s="16">
        <f t="shared" si="75"/>
        <v>6.3478260869565215</v>
      </c>
      <c r="AE130" s="16">
        <f t="shared" si="73"/>
        <v>5.2018633540372674</v>
      </c>
      <c r="AF130" s="16">
        <f t="shared" si="69"/>
        <v>4.3</v>
      </c>
      <c r="AG130" s="16">
        <f t="shared" si="69"/>
        <v>5.4970760233918128</v>
      </c>
      <c r="AH130" s="16">
        <f t="shared" si="69"/>
        <v>4.9498622589531678</v>
      </c>
      <c r="AI130" s="16">
        <f t="shared" si="69"/>
        <v>4.6000000000000005</v>
      </c>
      <c r="AJ130" s="16">
        <f t="shared" si="69"/>
        <v>5.7</v>
      </c>
      <c r="AK130" s="199">
        <f t="shared" si="69"/>
        <v>4.2</v>
      </c>
      <c r="AL130" s="199" t="e">
        <f t="shared" ref="AL130:AN130" si="76">AL73/AL19</f>
        <v>#DIV/0!</v>
      </c>
      <c r="AM130" s="199" t="e">
        <f t="shared" si="76"/>
        <v>#DIV/0!</v>
      </c>
      <c r="AN130" s="199" t="e">
        <f t="shared" si="76"/>
        <v>#DIV/0!</v>
      </c>
    </row>
    <row r="131" spans="1:217" x14ac:dyDescent="0.25">
      <c r="A131" s="91" t="s">
        <v>100</v>
      </c>
      <c r="B131" s="21"/>
      <c r="C131" s="21"/>
      <c r="D131" s="4">
        <f t="shared" si="67"/>
        <v>1.8636363636363635</v>
      </c>
      <c r="E131" s="6">
        <f t="shared" si="67"/>
        <v>0.16666666666666666</v>
      </c>
      <c r="F131" s="6">
        <f t="shared" si="67"/>
        <v>2.1666666666666665</v>
      </c>
      <c r="G131" s="4">
        <v>2.42</v>
      </c>
      <c r="H131" s="6">
        <v>4.17</v>
      </c>
      <c r="I131" s="6">
        <v>3</v>
      </c>
      <c r="J131" s="6">
        <v>2.63</v>
      </c>
      <c r="K131" s="6">
        <v>2.8</v>
      </c>
      <c r="L131" s="6">
        <v>2.75</v>
      </c>
      <c r="M131" s="6">
        <v>3.23</v>
      </c>
      <c r="N131" s="6">
        <v>4.08</v>
      </c>
      <c r="O131" s="6">
        <v>4.4000000000000004</v>
      </c>
      <c r="P131" s="6">
        <v>4.2</v>
      </c>
      <c r="Q131" s="6">
        <f>+Q74/Q20</f>
        <v>4</v>
      </c>
      <c r="R131" s="6">
        <f t="shared" si="71"/>
        <v>4.75</v>
      </c>
      <c r="S131" s="6">
        <f t="shared" si="71"/>
        <v>5.1333333333333337</v>
      </c>
      <c r="T131" s="16">
        <f t="shared" ref="T131:AD131" si="77">T74/T20</f>
        <v>5</v>
      </c>
      <c r="U131" s="16">
        <f t="shared" si="77"/>
        <v>5</v>
      </c>
      <c r="V131" s="16">
        <f t="shared" si="77"/>
        <v>5.3</v>
      </c>
      <c r="W131" s="16">
        <f t="shared" si="77"/>
        <v>4.53125</v>
      </c>
      <c r="X131" s="16">
        <f t="shared" si="77"/>
        <v>3.5</v>
      </c>
      <c r="Y131" s="16">
        <f t="shared" si="77"/>
        <v>5</v>
      </c>
      <c r="Z131" s="165">
        <f t="shared" si="77"/>
        <v>4.9189189189189184</v>
      </c>
      <c r="AA131" s="16">
        <f t="shared" si="77"/>
        <v>5.5</v>
      </c>
      <c r="AB131" s="16">
        <f t="shared" si="77"/>
        <v>6</v>
      </c>
      <c r="AC131" s="16">
        <f t="shared" si="77"/>
        <v>5</v>
      </c>
      <c r="AD131" s="16">
        <f t="shared" si="77"/>
        <v>7</v>
      </c>
      <c r="AE131" s="16">
        <f t="shared" si="73"/>
        <v>6.2</v>
      </c>
      <c r="AF131" s="16">
        <f t="shared" si="69"/>
        <v>6.052631578947369</v>
      </c>
      <c r="AG131" s="16">
        <f t="shared" si="69"/>
        <v>6.4</v>
      </c>
      <c r="AH131" s="16">
        <f t="shared" si="69"/>
        <v>6.5</v>
      </c>
      <c r="AI131" s="16">
        <f t="shared" si="69"/>
        <v>6.8</v>
      </c>
      <c r="AJ131" s="16">
        <f t="shared" si="69"/>
        <v>7</v>
      </c>
      <c r="AK131" s="199">
        <f t="shared" si="69"/>
        <v>6.8</v>
      </c>
      <c r="AL131" s="199" t="e">
        <f t="shared" ref="AL131:AN131" si="78">AL74/AL20</f>
        <v>#DIV/0!</v>
      </c>
      <c r="AM131" s="199" t="e">
        <f t="shared" si="78"/>
        <v>#DIV/0!</v>
      </c>
      <c r="AN131" s="199" t="e">
        <f t="shared" si="78"/>
        <v>#DIV/0!</v>
      </c>
    </row>
    <row r="132" spans="1:217" x14ac:dyDescent="0.25">
      <c r="A132" s="91" t="s">
        <v>12</v>
      </c>
      <c r="B132" s="21"/>
      <c r="C132" s="21"/>
      <c r="D132" s="4">
        <f t="shared" si="67"/>
        <v>3.6551724137931036</v>
      </c>
      <c r="E132" s="6">
        <f t="shared" si="67"/>
        <v>1.9285714285714286</v>
      </c>
      <c r="F132" s="6">
        <f t="shared" si="67"/>
        <v>3.4090909090909092</v>
      </c>
      <c r="G132" s="4">
        <v>6.42</v>
      </c>
      <c r="H132" s="6">
        <v>4.5199999999999996</v>
      </c>
      <c r="I132" s="6">
        <v>4.1399999999999997</v>
      </c>
      <c r="J132" s="6">
        <v>3.67</v>
      </c>
      <c r="K132" s="6">
        <v>3.08</v>
      </c>
      <c r="L132" s="6">
        <v>2.85</v>
      </c>
      <c r="M132" s="6">
        <v>3.44</v>
      </c>
      <c r="N132" s="6">
        <v>3.31</v>
      </c>
      <c r="O132" s="6">
        <v>4.54</v>
      </c>
      <c r="P132" s="6">
        <v>4.6100000000000003</v>
      </c>
      <c r="Q132" s="6">
        <f>+Q75/Q21</f>
        <v>4.901960784313725</v>
      </c>
      <c r="R132" s="6">
        <f t="shared" si="71"/>
        <v>4.8571428571428568</v>
      </c>
      <c r="S132" s="6">
        <f t="shared" si="71"/>
        <v>5.46875</v>
      </c>
      <c r="T132" s="16">
        <f t="shared" ref="T132:AD132" si="79">T75/T21</f>
        <v>5</v>
      </c>
      <c r="U132" s="16">
        <f t="shared" si="79"/>
        <v>5.7804878048780486</v>
      </c>
      <c r="V132" s="16">
        <f t="shared" si="79"/>
        <v>6.2</v>
      </c>
      <c r="W132" s="16">
        <f t="shared" si="79"/>
        <v>5.9130434782608692</v>
      </c>
      <c r="X132" s="16">
        <f t="shared" si="79"/>
        <v>5.5</v>
      </c>
      <c r="Y132" s="16">
        <f t="shared" si="79"/>
        <v>5.5</v>
      </c>
      <c r="Z132" s="165">
        <f t="shared" si="79"/>
        <v>6.042553191489362</v>
      </c>
      <c r="AA132" s="16">
        <f t="shared" si="79"/>
        <v>6.2</v>
      </c>
      <c r="AB132" s="16">
        <f t="shared" si="79"/>
        <v>5.6</v>
      </c>
      <c r="AC132" s="16">
        <f t="shared" si="79"/>
        <v>5.6578947368421053</v>
      </c>
      <c r="AD132" s="16">
        <f t="shared" si="79"/>
        <v>7</v>
      </c>
      <c r="AE132" s="16">
        <f t="shared" si="73"/>
        <v>6.2222222222222223</v>
      </c>
      <c r="AF132" s="16">
        <f t="shared" si="69"/>
        <v>6</v>
      </c>
      <c r="AG132" s="16">
        <f t="shared" si="69"/>
        <v>6.3489361702127658</v>
      </c>
      <c r="AH132" s="16">
        <f t="shared" si="69"/>
        <v>6.2</v>
      </c>
      <c r="AI132" s="16">
        <f t="shared" si="69"/>
        <v>6.1999999999999993</v>
      </c>
      <c r="AJ132" s="16">
        <f t="shared" si="69"/>
        <v>6.1</v>
      </c>
      <c r="AK132" s="199">
        <f t="shared" si="69"/>
        <v>6.1999999999999993</v>
      </c>
      <c r="AL132" s="199" t="e">
        <f t="shared" ref="AL132:AN132" si="80">AL75/AL21</f>
        <v>#DIV/0!</v>
      </c>
      <c r="AM132" s="199" t="e">
        <f t="shared" si="80"/>
        <v>#DIV/0!</v>
      </c>
      <c r="AN132" s="199" t="e">
        <f t="shared" si="80"/>
        <v>#DIV/0!</v>
      </c>
    </row>
    <row r="133" spans="1:217" x14ac:dyDescent="0.25">
      <c r="A133" s="91" t="s">
        <v>13</v>
      </c>
      <c r="B133" s="21"/>
      <c r="C133" s="21"/>
      <c r="D133" s="4">
        <f t="shared" si="67"/>
        <v>3.4</v>
      </c>
      <c r="E133" s="6">
        <f t="shared" si="67"/>
        <v>1.544776119402985</v>
      </c>
      <c r="F133" s="6">
        <f t="shared" si="67"/>
        <v>3.3451327433628317</v>
      </c>
      <c r="G133" s="4">
        <v>3.71</v>
      </c>
      <c r="H133" s="6">
        <v>1.76</v>
      </c>
      <c r="I133" s="6">
        <v>3.74</v>
      </c>
      <c r="J133" s="6">
        <v>3.06</v>
      </c>
      <c r="K133" s="6">
        <v>3.15</v>
      </c>
      <c r="L133" s="6">
        <v>3.88</v>
      </c>
      <c r="M133" s="6">
        <v>3.64</v>
      </c>
      <c r="N133" s="6">
        <v>3.44</v>
      </c>
      <c r="O133" s="6">
        <v>3.9</v>
      </c>
      <c r="P133" s="6">
        <v>3.48</v>
      </c>
      <c r="Q133" s="6">
        <v>4.03</v>
      </c>
      <c r="R133" s="6">
        <f t="shared" si="71"/>
        <v>5.0602678571428568</v>
      </c>
      <c r="S133" s="6">
        <f t="shared" si="71"/>
        <v>4.9038461538461542</v>
      </c>
      <c r="T133" s="16">
        <f t="shared" ref="T133:AD133" si="81">T76/T22</f>
        <v>3.2727272727272729</v>
      </c>
      <c r="U133" s="16">
        <f t="shared" si="81"/>
        <v>5.5037313432835822</v>
      </c>
      <c r="V133" s="16">
        <f t="shared" si="81"/>
        <v>6</v>
      </c>
      <c r="W133" s="16">
        <f t="shared" si="81"/>
        <v>5.9051724137931032</v>
      </c>
      <c r="X133" s="16">
        <f t="shared" si="81"/>
        <v>5</v>
      </c>
      <c r="Y133" s="16">
        <f t="shared" si="81"/>
        <v>5.65</v>
      </c>
      <c r="Z133" s="165">
        <f t="shared" si="81"/>
        <v>6</v>
      </c>
      <c r="AA133" s="16">
        <f t="shared" si="81"/>
        <v>5.4</v>
      </c>
      <c r="AB133" s="16">
        <f t="shared" si="81"/>
        <v>5.3506493506493502</v>
      </c>
      <c r="AC133" s="16">
        <f t="shared" si="81"/>
        <v>4.7</v>
      </c>
      <c r="AD133" s="16">
        <f t="shared" si="81"/>
        <v>6.8</v>
      </c>
      <c r="AE133" s="16">
        <f t="shared" si="73"/>
        <v>5.8</v>
      </c>
      <c r="AF133" s="16">
        <f t="shared" si="69"/>
        <v>5.5</v>
      </c>
      <c r="AG133" s="16">
        <f t="shared" si="69"/>
        <v>5.45</v>
      </c>
      <c r="AH133" s="16">
        <f t="shared" si="69"/>
        <v>6.6696969696969699</v>
      </c>
      <c r="AI133" s="16">
        <f t="shared" si="69"/>
        <v>6.5</v>
      </c>
      <c r="AJ133" s="16">
        <f t="shared" si="69"/>
        <v>6.6000000000000005</v>
      </c>
      <c r="AK133" s="199">
        <f t="shared" si="69"/>
        <v>6.25</v>
      </c>
      <c r="AL133" s="199" t="e">
        <f t="shared" ref="AL133:AN133" si="82">AL76/AL22</f>
        <v>#DIV/0!</v>
      </c>
      <c r="AM133" s="199" t="e">
        <f t="shared" si="82"/>
        <v>#DIV/0!</v>
      </c>
      <c r="AN133" s="199" t="e">
        <f t="shared" si="82"/>
        <v>#DIV/0!</v>
      </c>
    </row>
    <row r="134" spans="1:217" x14ac:dyDescent="0.25">
      <c r="A134" s="91" t="s">
        <v>101</v>
      </c>
      <c r="B134" s="21"/>
      <c r="C134" s="21"/>
      <c r="D134" s="4">
        <f t="shared" si="67"/>
        <v>2.6451612903225805</v>
      </c>
      <c r="E134" s="6">
        <f t="shared" si="67"/>
        <v>0.61111111111111116</v>
      </c>
      <c r="F134" s="6">
        <f t="shared" si="67"/>
        <v>1.2857142857142858</v>
      </c>
      <c r="G134" s="4">
        <v>2.09</v>
      </c>
      <c r="H134" s="6">
        <f>+H77/H23</f>
        <v>1.1794871794871795</v>
      </c>
      <c r="I134" s="6">
        <v>3.25</v>
      </c>
      <c r="J134" s="6">
        <v>2.25</v>
      </c>
      <c r="K134" s="6">
        <v>2.4500000000000002</v>
      </c>
      <c r="L134" s="6">
        <v>1.47</v>
      </c>
      <c r="M134" s="6">
        <v>3.01</v>
      </c>
      <c r="N134" s="6">
        <v>2.2200000000000002</v>
      </c>
      <c r="O134" s="6">
        <v>2.5</v>
      </c>
      <c r="P134" s="6">
        <v>2.72</v>
      </c>
      <c r="Q134" s="6">
        <f>+Q77/Q23</f>
        <v>2.8787878787878789</v>
      </c>
      <c r="R134" s="6">
        <f t="shared" si="71"/>
        <v>2.7647058823529411</v>
      </c>
      <c r="S134" s="6">
        <f t="shared" si="71"/>
        <v>3.5</v>
      </c>
      <c r="T134" s="16">
        <f t="shared" ref="T134:AD134" si="83">T77/T23</f>
        <v>2.4</v>
      </c>
      <c r="U134" s="16">
        <f t="shared" si="83"/>
        <v>4</v>
      </c>
      <c r="V134" s="16">
        <f t="shared" si="83"/>
        <v>5.1984848484848492</v>
      </c>
      <c r="W134" s="16">
        <f t="shared" si="83"/>
        <v>5</v>
      </c>
      <c r="X134" s="16">
        <f t="shared" si="83"/>
        <v>5</v>
      </c>
      <c r="Y134" s="16">
        <f t="shared" si="83"/>
        <v>5.453125</v>
      </c>
      <c r="Z134" s="165">
        <f t="shared" si="83"/>
        <v>5.1333333333333337</v>
      </c>
      <c r="AA134" s="16">
        <f t="shared" si="83"/>
        <v>6.1</v>
      </c>
      <c r="AB134" s="16">
        <f t="shared" si="83"/>
        <v>5.5</v>
      </c>
      <c r="AC134" s="16">
        <f t="shared" si="83"/>
        <v>5.6507936507936511</v>
      </c>
      <c r="AD134" s="16">
        <f t="shared" si="83"/>
        <v>7.5</v>
      </c>
      <c r="AE134" s="16">
        <f t="shared" si="73"/>
        <v>7.5</v>
      </c>
      <c r="AF134" s="16">
        <f t="shared" si="69"/>
        <v>6.5</v>
      </c>
      <c r="AG134" s="16">
        <f t="shared" si="69"/>
        <v>7</v>
      </c>
      <c r="AH134" s="16">
        <f t="shared" si="69"/>
        <v>6.8</v>
      </c>
      <c r="AI134" s="16">
        <f t="shared" si="69"/>
        <v>6.6</v>
      </c>
      <c r="AJ134" s="16">
        <f t="shared" si="69"/>
        <v>6.8</v>
      </c>
      <c r="AK134" s="199">
        <f t="shared" si="69"/>
        <v>6.8</v>
      </c>
      <c r="AL134" s="199" t="e">
        <f t="shared" ref="AL134:AN134" si="84">AL77/AL23</f>
        <v>#DIV/0!</v>
      </c>
      <c r="AM134" s="199" t="e">
        <f t="shared" si="84"/>
        <v>#DIV/0!</v>
      </c>
      <c r="AN134" s="199" t="e">
        <f t="shared" si="84"/>
        <v>#DIV/0!</v>
      </c>
    </row>
    <row r="135" spans="1:217" x14ac:dyDescent="0.25">
      <c r="A135" s="91" t="s">
        <v>15</v>
      </c>
      <c r="B135" s="21"/>
      <c r="C135" s="21"/>
      <c r="D135" s="4">
        <f t="shared" si="67"/>
        <v>3.0425531914893615</v>
      </c>
      <c r="E135" s="6">
        <f t="shared" si="67"/>
        <v>1.032258064516129</v>
      </c>
      <c r="F135" s="6">
        <f t="shared" si="67"/>
        <v>2.806451612903226</v>
      </c>
      <c r="G135" s="4">
        <v>4.6500000000000004</v>
      </c>
      <c r="H135" s="6">
        <v>1.94</v>
      </c>
      <c r="I135" s="6">
        <v>3.9</v>
      </c>
      <c r="J135" s="6">
        <v>3.58</v>
      </c>
      <c r="K135" s="6">
        <v>2.93</v>
      </c>
      <c r="L135" s="6">
        <v>3.32</v>
      </c>
      <c r="M135" s="6">
        <v>3.43</v>
      </c>
      <c r="N135" s="6">
        <v>3.11</v>
      </c>
      <c r="O135" s="6">
        <v>3.9</v>
      </c>
      <c r="P135" s="6">
        <f>+P78/P24</f>
        <v>3.5099337748344372</v>
      </c>
      <c r="Q135" s="6">
        <f>+Q78/Q24</f>
        <v>3.7124999999999999</v>
      </c>
      <c r="R135" s="6">
        <f t="shared" si="71"/>
        <v>4.1783333333333328</v>
      </c>
      <c r="S135" s="6">
        <f t="shared" si="71"/>
        <v>4.9000000000000004</v>
      </c>
      <c r="T135" s="16">
        <f t="shared" ref="T135:AD135" si="85">T78/T24</f>
        <v>2.9</v>
      </c>
      <c r="U135" s="16">
        <f t="shared" si="85"/>
        <v>5</v>
      </c>
      <c r="V135" s="16">
        <f t="shared" si="85"/>
        <v>5.2</v>
      </c>
      <c r="W135" s="16">
        <f t="shared" si="85"/>
        <v>5.8</v>
      </c>
      <c r="X135" s="16">
        <f t="shared" si="85"/>
        <v>4.8986486486486482</v>
      </c>
      <c r="Y135" s="16">
        <f t="shared" si="85"/>
        <v>5.1148648648648649</v>
      </c>
      <c r="Z135" s="165">
        <f t="shared" si="85"/>
        <v>5</v>
      </c>
      <c r="AA135" s="16">
        <f t="shared" si="85"/>
        <v>5.4946153846153845</v>
      </c>
      <c r="AB135" s="16">
        <f t="shared" si="85"/>
        <v>4.3999999999999995</v>
      </c>
      <c r="AC135" s="16">
        <f t="shared" si="85"/>
        <v>4.2244897959183669</v>
      </c>
      <c r="AD135" s="16">
        <f t="shared" si="85"/>
        <v>6.5</v>
      </c>
      <c r="AE135" s="16">
        <f t="shared" si="73"/>
        <v>5.5</v>
      </c>
      <c r="AF135" s="16">
        <f t="shared" si="69"/>
        <v>5.3999999999999995</v>
      </c>
      <c r="AG135" s="16">
        <f t="shared" si="69"/>
        <v>5.4</v>
      </c>
      <c r="AH135" s="16">
        <f t="shared" si="69"/>
        <v>6.3999999999999995</v>
      </c>
      <c r="AI135" s="16">
        <f t="shared" si="69"/>
        <v>6.4</v>
      </c>
      <c r="AJ135" s="16">
        <f t="shared" si="69"/>
        <v>6.5</v>
      </c>
      <c r="AK135" s="199">
        <f t="shared" si="69"/>
        <v>5.7</v>
      </c>
      <c r="AL135" s="199" t="e">
        <f t="shared" ref="AL135:AN135" si="86">AL78/AL24</f>
        <v>#DIV/0!</v>
      </c>
      <c r="AM135" s="199" t="e">
        <f t="shared" si="86"/>
        <v>#DIV/0!</v>
      </c>
      <c r="AN135" s="199" t="e">
        <f t="shared" si="86"/>
        <v>#DIV/0!</v>
      </c>
    </row>
    <row r="136" spans="1:217" x14ac:dyDescent="0.25">
      <c r="A136" s="91" t="s">
        <v>102</v>
      </c>
      <c r="B136" s="21"/>
      <c r="C136" s="21"/>
      <c r="D136" s="4">
        <f t="shared" si="67"/>
        <v>1.8976930792377131</v>
      </c>
      <c r="E136" s="6">
        <f t="shared" si="67"/>
        <v>0.37136465324384788</v>
      </c>
      <c r="F136" s="6">
        <f t="shared" si="67"/>
        <v>1.7132936507936507</v>
      </c>
      <c r="G136" s="4">
        <v>2.37</v>
      </c>
      <c r="H136" s="6">
        <v>1.2</v>
      </c>
      <c r="I136" s="6">
        <v>2.64</v>
      </c>
      <c r="J136" s="6">
        <v>2.76</v>
      </c>
      <c r="K136" s="6">
        <v>2.14</v>
      </c>
      <c r="L136" s="6">
        <v>1.9</v>
      </c>
      <c r="M136" s="6">
        <v>2.63</v>
      </c>
      <c r="N136" s="6">
        <v>2.38</v>
      </c>
      <c r="O136" s="6">
        <v>2.6</v>
      </c>
      <c r="P136" s="6">
        <f>+P79/P25</f>
        <v>2.2239583333333335</v>
      </c>
      <c r="Q136" s="6">
        <f>+Q79/Q25</f>
        <v>2.6973684210526314</v>
      </c>
      <c r="R136" s="6">
        <f t="shared" si="71"/>
        <v>3.2132352941176472</v>
      </c>
      <c r="S136" s="6">
        <f t="shared" si="71"/>
        <v>3.2857142857142856</v>
      </c>
      <c r="T136" s="16">
        <f t="shared" ref="T136:AD136" si="87">T79/T25</f>
        <v>1.8580645161290323</v>
      </c>
      <c r="U136" s="16">
        <f t="shared" si="87"/>
        <v>3.5491803278688523</v>
      </c>
      <c r="V136" s="16">
        <f t="shared" si="87"/>
        <v>3.6066964285714285</v>
      </c>
      <c r="W136" s="16">
        <f t="shared" si="87"/>
        <v>3.7007874015748032</v>
      </c>
      <c r="X136" s="16">
        <f t="shared" si="87"/>
        <v>3.649</v>
      </c>
      <c r="Y136" s="16">
        <f t="shared" si="87"/>
        <v>3.4532786885245903</v>
      </c>
      <c r="Z136" s="165">
        <f t="shared" si="87"/>
        <v>2.049557522123894</v>
      </c>
      <c r="AA136" s="16">
        <f t="shared" si="87"/>
        <v>4.3</v>
      </c>
      <c r="AB136" s="16">
        <f t="shared" si="87"/>
        <v>2.2494623655913979</v>
      </c>
      <c r="AC136" s="16">
        <f t="shared" si="87"/>
        <v>2.4</v>
      </c>
      <c r="AD136" s="16">
        <f t="shared" si="87"/>
        <v>4.9980769230769226</v>
      </c>
      <c r="AE136" s="16">
        <f t="shared" si="73"/>
        <v>4.5135135135135132</v>
      </c>
      <c r="AF136" s="16">
        <f t="shared" si="69"/>
        <v>3.2666666666666666</v>
      </c>
      <c r="AG136" s="16">
        <f t="shared" si="69"/>
        <v>4.6231578947368419</v>
      </c>
      <c r="AH136" s="16">
        <f t="shared" si="69"/>
        <v>4.391752577319588</v>
      </c>
      <c r="AI136" s="16">
        <f t="shared" si="69"/>
        <v>4.55</v>
      </c>
      <c r="AJ136" s="16">
        <f t="shared" si="69"/>
        <v>4.8000000000000007</v>
      </c>
      <c r="AK136" s="199">
        <f t="shared" si="69"/>
        <v>2.5</v>
      </c>
      <c r="AL136" s="199" t="e">
        <f t="shared" ref="AL136:AN136" si="88">AL79/AL25</f>
        <v>#DIV/0!</v>
      </c>
      <c r="AM136" s="199" t="e">
        <f t="shared" si="88"/>
        <v>#DIV/0!</v>
      </c>
      <c r="AN136" s="199" t="e">
        <f t="shared" si="88"/>
        <v>#DIV/0!</v>
      </c>
    </row>
    <row r="137" spans="1:217" x14ac:dyDescent="0.25">
      <c r="A137" s="20"/>
      <c r="B137" s="20"/>
      <c r="C137" s="20"/>
      <c r="D137" s="20"/>
      <c r="E137" s="20"/>
      <c r="F137" s="20"/>
      <c r="G137" s="4" t="s">
        <v>17</v>
      </c>
      <c r="H137" s="6" t="s">
        <v>17</v>
      </c>
      <c r="I137" s="6" t="s">
        <v>17</v>
      </c>
      <c r="J137" s="6" t="s">
        <v>17</v>
      </c>
      <c r="K137" s="6" t="s">
        <v>17</v>
      </c>
      <c r="L137" s="6" t="s">
        <v>17</v>
      </c>
      <c r="M137" s="6" t="s">
        <v>17</v>
      </c>
      <c r="N137" s="6" t="s">
        <v>17</v>
      </c>
      <c r="O137" s="6" t="s">
        <v>17</v>
      </c>
      <c r="P137" s="6" t="s">
        <v>17</v>
      </c>
      <c r="Q137" s="6" t="s">
        <v>17</v>
      </c>
      <c r="R137" s="6"/>
      <c r="S137" s="6"/>
      <c r="T137" s="16"/>
      <c r="U137" s="16"/>
      <c r="V137" s="16"/>
      <c r="W137" s="16"/>
      <c r="X137" s="16"/>
      <c r="Y137" s="16"/>
      <c r="Z137" s="165"/>
      <c r="AA137" s="16"/>
      <c r="AB137" s="16"/>
      <c r="AC137" s="16"/>
      <c r="AD137" s="16"/>
      <c r="AE137" s="16"/>
      <c r="AF137" s="16"/>
      <c r="AG137" s="16"/>
      <c r="AH137" s="139"/>
      <c r="AI137" s="139"/>
      <c r="AJ137" s="139"/>
      <c r="AK137" s="214"/>
      <c r="AL137" s="214"/>
      <c r="AM137" s="214"/>
      <c r="AN137" s="214"/>
    </row>
    <row r="138" spans="1:217" x14ac:dyDescent="0.25">
      <c r="A138" s="22" t="s">
        <v>18</v>
      </c>
      <c r="B138" s="22"/>
      <c r="C138" s="22"/>
      <c r="D138" s="5">
        <f t="shared" ref="D138:AK138" si="89">D81/D27</f>
        <v>2.2300524170064064</v>
      </c>
      <c r="E138" s="5">
        <f t="shared" si="89"/>
        <v>0.66560340244550775</v>
      </c>
      <c r="F138" s="5">
        <f t="shared" si="89"/>
        <v>2.225806451612903</v>
      </c>
      <c r="G138" s="5">
        <f t="shared" si="89"/>
        <v>2.8266515964515957</v>
      </c>
      <c r="H138" s="5">
        <f t="shared" si="89"/>
        <v>1.5132871725319437</v>
      </c>
      <c r="I138" s="5">
        <f t="shared" si="89"/>
        <v>3.0651260504201683</v>
      </c>
      <c r="J138" s="5">
        <f t="shared" si="89"/>
        <v>2.9036789297658867</v>
      </c>
      <c r="K138" s="5">
        <f t="shared" si="89"/>
        <v>2.481359893167149</v>
      </c>
      <c r="L138" s="5">
        <f t="shared" si="89"/>
        <v>2.5146198830409356</v>
      </c>
      <c r="M138" s="5">
        <f t="shared" si="89"/>
        <v>3.10951826855946</v>
      </c>
      <c r="N138" s="5">
        <f t="shared" si="89"/>
        <v>2.7274816661918493</v>
      </c>
      <c r="O138" s="5">
        <f t="shared" si="89"/>
        <v>3.0052860662766339</v>
      </c>
      <c r="P138" s="5">
        <f t="shared" si="89"/>
        <v>2.851374050930592</v>
      </c>
      <c r="Q138" s="5">
        <f t="shared" si="89"/>
        <v>3.1514657980456025</v>
      </c>
      <c r="R138" s="5">
        <f t="shared" si="89"/>
        <v>3.8474705882352942</v>
      </c>
      <c r="S138" s="5">
        <f t="shared" si="89"/>
        <v>4.0536302032913838</v>
      </c>
      <c r="T138" s="65">
        <f t="shared" si="89"/>
        <v>2.6557114721811916</v>
      </c>
      <c r="U138" s="65">
        <f t="shared" si="89"/>
        <v>4.3062751871042027</v>
      </c>
      <c r="V138" s="65">
        <f t="shared" si="89"/>
        <v>4.5500335795836131</v>
      </c>
      <c r="W138" s="65">
        <f t="shared" si="89"/>
        <v>4.5531197301854975</v>
      </c>
      <c r="X138" s="65">
        <f t="shared" si="89"/>
        <v>4.2670803074102803</v>
      </c>
      <c r="Y138" s="65">
        <f t="shared" si="89"/>
        <v>4.2191663610805525</v>
      </c>
      <c r="Z138" s="166">
        <f t="shared" si="89"/>
        <v>3.4667944595597326</v>
      </c>
      <c r="AA138" s="93">
        <f t="shared" si="89"/>
        <v>4.9703455389375968</v>
      </c>
      <c r="AB138" s="93">
        <f t="shared" si="89"/>
        <v>3.2699147128897477</v>
      </c>
      <c r="AC138" s="93">
        <f t="shared" si="89"/>
        <v>3.3589554077358956</v>
      </c>
      <c r="AD138" s="126">
        <f t="shared" si="89"/>
        <v>6.0349339662832451</v>
      </c>
      <c r="AE138" s="93">
        <f t="shared" si="89"/>
        <v>5.157321977762007</v>
      </c>
      <c r="AF138" s="93">
        <f t="shared" si="89"/>
        <v>4.2706407886629707</v>
      </c>
      <c r="AG138" s="93">
        <f t="shared" si="89"/>
        <v>5.2883128132153683</v>
      </c>
      <c r="AH138" s="93">
        <f t="shared" si="89"/>
        <v>5.0830427330220456</v>
      </c>
      <c r="AI138" s="93">
        <f t="shared" si="89"/>
        <v>4.9458730158730164</v>
      </c>
      <c r="AJ138" s="93">
        <f t="shared" si="89"/>
        <v>5.5873036219023202</v>
      </c>
      <c r="AK138" s="208">
        <f t="shared" si="89"/>
        <v>4.0797555877150664</v>
      </c>
      <c r="AL138" s="208" t="e">
        <f t="shared" ref="AL138:AN138" si="90">AL81/AL27</f>
        <v>#DIV/0!</v>
      </c>
      <c r="AM138" s="208" t="e">
        <f t="shared" si="90"/>
        <v>#DIV/0!</v>
      </c>
      <c r="AN138" s="208" t="e">
        <f t="shared" si="90"/>
        <v>#DIV/0!</v>
      </c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</row>
    <row r="139" spans="1:217" x14ac:dyDescent="0.25">
      <c r="A139" s="23"/>
      <c r="B139" s="23"/>
      <c r="C139" s="23"/>
      <c r="D139" s="23"/>
      <c r="E139" s="23"/>
      <c r="F139" s="23"/>
      <c r="G139" s="1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19"/>
      <c r="U139" s="19"/>
      <c r="V139" s="19"/>
      <c r="W139" s="19"/>
      <c r="X139" s="19"/>
      <c r="Y139" s="19"/>
      <c r="Z139" s="167"/>
      <c r="AA139" s="19"/>
      <c r="AB139" s="19"/>
      <c r="AC139" s="19"/>
      <c r="AD139" s="158" t="s">
        <v>158</v>
      </c>
      <c r="AE139" s="127"/>
      <c r="AF139" s="127"/>
      <c r="AG139" s="127"/>
      <c r="AH139" s="140"/>
      <c r="AI139" s="140"/>
      <c r="AJ139" s="158" t="s">
        <v>163</v>
      </c>
      <c r="AK139" s="201"/>
      <c r="AL139" s="201"/>
      <c r="AM139" s="201"/>
      <c r="AN139" s="201"/>
    </row>
    <row r="140" spans="1:217" x14ac:dyDescent="0.25">
      <c r="N140"/>
      <c r="AH140" s="136"/>
      <c r="AI140" s="136"/>
      <c r="AJ140" s="136"/>
      <c r="AL140" s="49">
        <f>AVERAGE(AF138:AJ138)</f>
        <v>5.0350345945351451</v>
      </c>
      <c r="AM140" s="194" t="s">
        <v>178</v>
      </c>
    </row>
    <row r="141" spans="1:217" x14ac:dyDescent="0.25">
      <c r="N141"/>
      <c r="AH141" s="136"/>
      <c r="AI141" s="136"/>
      <c r="AL141" s="49">
        <f>AVERAGE(AA138:AJ138)</f>
        <v>4.7966644576284221</v>
      </c>
      <c r="AM141" s="194" t="s">
        <v>179</v>
      </c>
    </row>
    <row r="142" spans="1:217" x14ac:dyDescent="0.25">
      <c r="N142"/>
      <c r="AH142" s="136"/>
      <c r="AI142" s="136"/>
    </row>
    <row r="143" spans="1:217" x14ac:dyDescent="0.25">
      <c r="N143"/>
      <c r="AH143" s="136"/>
      <c r="AI143" s="136"/>
      <c r="AJ143" s="136"/>
    </row>
    <row r="144" spans="1:217" x14ac:dyDescent="0.25">
      <c r="A144" s="2" t="s">
        <v>60</v>
      </c>
      <c r="B144" s="2"/>
      <c r="C144" s="2"/>
      <c r="D144" s="2"/>
      <c r="E144" s="2"/>
      <c r="F144" s="2"/>
      <c r="N144"/>
      <c r="AH144" s="136"/>
      <c r="AI144" s="136"/>
      <c r="AJ144" s="136"/>
    </row>
    <row r="145" spans="1:217" x14ac:dyDescent="0.25">
      <c r="A145" s="79" t="s">
        <v>77</v>
      </c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</row>
    <row r="146" spans="1:217" x14ac:dyDescent="0.25">
      <c r="A146" s="8"/>
      <c r="B146" s="8"/>
      <c r="C146" s="8"/>
      <c r="D146" s="51" t="s">
        <v>37</v>
      </c>
      <c r="E146" s="51" t="s">
        <v>38</v>
      </c>
      <c r="F146" s="62" t="s">
        <v>39</v>
      </c>
      <c r="G146" s="14" t="s">
        <v>1</v>
      </c>
      <c r="H146" s="12" t="s">
        <v>2</v>
      </c>
      <c r="I146" s="12" t="s">
        <v>3</v>
      </c>
      <c r="J146" s="12" t="s">
        <v>4</v>
      </c>
      <c r="K146" s="12" t="str">
        <f t="shared" ref="K146:AA146" si="91">K14</f>
        <v>1997/98</v>
      </c>
      <c r="L146" s="12" t="str">
        <f t="shared" si="91"/>
        <v>1998/99</v>
      </c>
      <c r="M146" s="12" t="str">
        <f t="shared" si="91"/>
        <v>1999/2000</v>
      </c>
      <c r="N146" s="12" t="str">
        <f t="shared" si="91"/>
        <v>2000/01</v>
      </c>
      <c r="O146" s="12" t="str">
        <f t="shared" si="91"/>
        <v>2001/02</v>
      </c>
      <c r="P146" s="12" t="str">
        <f t="shared" si="91"/>
        <v>2002/03</v>
      </c>
      <c r="Q146" s="12" t="str">
        <f t="shared" si="91"/>
        <v>2003/04</v>
      </c>
      <c r="R146" s="12" t="str">
        <f t="shared" si="91"/>
        <v>2004/05</v>
      </c>
      <c r="S146" s="12" t="str">
        <f t="shared" si="91"/>
        <v>2005/06</v>
      </c>
      <c r="T146" s="12" t="str">
        <f t="shared" si="91"/>
        <v>2006/07</v>
      </c>
      <c r="U146" s="12" t="str">
        <f t="shared" si="91"/>
        <v>2007/08</v>
      </c>
      <c r="V146" s="12" t="str">
        <f t="shared" si="91"/>
        <v>2008/09</v>
      </c>
      <c r="W146" s="12" t="str">
        <f t="shared" si="91"/>
        <v>2009/10</v>
      </c>
      <c r="X146" s="12" t="str">
        <f t="shared" si="91"/>
        <v>2010/11</v>
      </c>
      <c r="Y146" s="12" t="str">
        <f t="shared" si="91"/>
        <v>2011/12</v>
      </c>
      <c r="Z146" s="171" t="str">
        <f t="shared" si="91"/>
        <v>2012/13</v>
      </c>
      <c r="AA146" s="12" t="str">
        <f t="shared" si="91"/>
        <v>2013/14</v>
      </c>
      <c r="AB146" s="95" t="s">
        <v>136</v>
      </c>
      <c r="AC146" s="95" t="s">
        <v>157</v>
      </c>
      <c r="AD146" s="95" t="s">
        <v>162</v>
      </c>
      <c r="AE146" s="95" t="s">
        <v>164</v>
      </c>
      <c r="AF146" s="95" t="s">
        <v>168</v>
      </c>
      <c r="AG146" s="95" t="s">
        <v>175</v>
      </c>
      <c r="AH146" s="95" t="s">
        <v>169</v>
      </c>
      <c r="AI146" s="95" t="s">
        <v>176</v>
      </c>
      <c r="AJ146" s="95" t="s">
        <v>177</v>
      </c>
      <c r="AK146" s="203" t="s">
        <v>180</v>
      </c>
      <c r="AL146" s="203" t="s">
        <v>182</v>
      </c>
      <c r="AM146" s="203" t="s">
        <v>183</v>
      </c>
      <c r="AN146" s="203" t="s">
        <v>184</v>
      </c>
    </row>
    <row r="147" spans="1:217" x14ac:dyDescent="0.25">
      <c r="A147" s="9" t="s">
        <v>6</v>
      </c>
      <c r="B147" s="9"/>
      <c r="C147" s="9"/>
      <c r="D147" s="32" t="s">
        <v>20</v>
      </c>
      <c r="E147" s="32" t="s">
        <v>20</v>
      </c>
      <c r="F147" s="32" t="s">
        <v>20</v>
      </c>
      <c r="G147" s="15" t="s">
        <v>20</v>
      </c>
      <c r="H147" s="13" t="s">
        <v>20</v>
      </c>
      <c r="I147" s="13" t="s">
        <v>20</v>
      </c>
      <c r="J147" s="13" t="s">
        <v>20</v>
      </c>
      <c r="K147" s="13" t="s">
        <v>20</v>
      </c>
      <c r="L147" s="13" t="s">
        <v>20</v>
      </c>
      <c r="M147" s="13" t="s">
        <v>20</v>
      </c>
      <c r="N147" s="13" t="s">
        <v>20</v>
      </c>
      <c r="O147" s="13" t="s">
        <v>20</v>
      </c>
      <c r="P147" s="13" t="s">
        <v>20</v>
      </c>
      <c r="Q147" s="13" t="s">
        <v>20</v>
      </c>
      <c r="R147" s="13" t="s">
        <v>20</v>
      </c>
      <c r="S147" s="13" t="s">
        <v>20</v>
      </c>
      <c r="T147" s="13" t="s">
        <v>20</v>
      </c>
      <c r="U147" s="13" t="s">
        <v>20</v>
      </c>
      <c r="V147" s="13" t="s">
        <v>20</v>
      </c>
      <c r="W147" s="13" t="s">
        <v>20</v>
      </c>
      <c r="X147" s="13" t="s">
        <v>20</v>
      </c>
      <c r="Y147" s="13" t="s">
        <v>20</v>
      </c>
      <c r="Z147" s="172" t="s">
        <v>20</v>
      </c>
      <c r="AA147" s="13"/>
      <c r="AB147" s="33" t="s">
        <v>20</v>
      </c>
      <c r="AC147" s="33" t="s">
        <v>20</v>
      </c>
      <c r="AD147" s="33" t="s">
        <v>20</v>
      </c>
      <c r="AE147" s="33" t="s">
        <v>20</v>
      </c>
      <c r="AF147" s="33" t="s">
        <v>20</v>
      </c>
      <c r="AG147" s="149" t="s">
        <v>20</v>
      </c>
      <c r="AH147" s="133" t="s">
        <v>170</v>
      </c>
      <c r="AI147" s="133" t="s">
        <v>20</v>
      </c>
      <c r="AJ147" s="133" t="s">
        <v>20</v>
      </c>
      <c r="AK147" s="198" t="s">
        <v>20</v>
      </c>
      <c r="AL147" s="198" t="s">
        <v>20</v>
      </c>
      <c r="AM147" s="198" t="s">
        <v>20</v>
      </c>
      <c r="AN147" s="198" t="s">
        <v>20</v>
      </c>
    </row>
    <row r="148" spans="1:217" x14ac:dyDescent="0.25">
      <c r="A148" s="20"/>
      <c r="B148" s="20"/>
      <c r="C148" s="20"/>
      <c r="D148" s="20"/>
      <c r="E148" s="20"/>
      <c r="F148" s="20"/>
      <c r="G148" s="1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38"/>
      <c r="U148" s="38"/>
      <c r="V148" s="38"/>
      <c r="W148" s="38"/>
      <c r="X148" s="38"/>
      <c r="Y148" s="38"/>
      <c r="Z148" s="164"/>
      <c r="AA148" s="38"/>
      <c r="AB148" s="38"/>
      <c r="AC148" s="38"/>
      <c r="AD148" s="38"/>
      <c r="AE148" s="38"/>
      <c r="AF148" s="38"/>
      <c r="AG148" s="146"/>
      <c r="AH148" s="146"/>
      <c r="AI148" s="146"/>
      <c r="AJ148" s="146"/>
      <c r="AK148" s="199"/>
      <c r="AL148" s="199"/>
      <c r="AM148" s="199"/>
      <c r="AN148" s="199"/>
    </row>
    <row r="149" spans="1:217" x14ac:dyDescent="0.25">
      <c r="A149" s="91" t="s">
        <v>97</v>
      </c>
      <c r="B149" s="21"/>
      <c r="C149" s="21"/>
      <c r="D149" s="4">
        <f t="shared" ref="D149:F157" si="92">+D91/D34</f>
        <v>1</v>
      </c>
      <c r="E149" s="4">
        <f t="shared" si="92"/>
        <v>2</v>
      </c>
      <c r="F149" s="4">
        <f t="shared" si="92"/>
        <v>3</v>
      </c>
      <c r="G149" s="4">
        <f t="shared" ref="G149:Q149" si="93">+G91/G34</f>
        <v>2.4570024570024573</v>
      </c>
      <c r="H149" s="6">
        <f t="shared" si="93"/>
        <v>11.176470588235295</v>
      </c>
      <c r="I149" s="6">
        <f t="shared" si="93"/>
        <v>5.333333333333333</v>
      </c>
      <c r="J149" s="6">
        <f t="shared" si="93"/>
        <v>5.6333333333333329</v>
      </c>
      <c r="K149" s="6">
        <f t="shared" si="93"/>
        <v>5</v>
      </c>
      <c r="L149" s="6">
        <f t="shared" si="93"/>
        <v>7.5</v>
      </c>
      <c r="M149" s="6">
        <f t="shared" si="93"/>
        <v>6.25</v>
      </c>
      <c r="N149" s="6">
        <f t="shared" si="93"/>
        <v>6.1538461538461533</v>
      </c>
      <c r="O149" s="6">
        <f t="shared" si="93"/>
        <v>7</v>
      </c>
      <c r="P149" s="6">
        <f t="shared" si="93"/>
        <v>6.8</v>
      </c>
      <c r="Q149" s="6">
        <f t="shared" si="93"/>
        <v>7</v>
      </c>
      <c r="R149" s="6">
        <f t="shared" ref="R149:S157" si="94">+R91/R34</f>
        <v>10</v>
      </c>
      <c r="S149" s="6">
        <f t="shared" si="94"/>
        <v>10</v>
      </c>
      <c r="T149" s="16">
        <f t="shared" ref="T149:AB149" si="95">T91/T34</f>
        <v>10</v>
      </c>
      <c r="U149" s="16">
        <f t="shared" si="95"/>
        <v>10</v>
      </c>
      <c r="V149" s="16">
        <f t="shared" si="95"/>
        <v>10</v>
      </c>
      <c r="W149" s="16">
        <f t="shared" si="95"/>
        <v>7</v>
      </c>
      <c r="X149" s="16">
        <f t="shared" si="95"/>
        <v>6.2</v>
      </c>
      <c r="Y149" s="16">
        <f t="shared" si="95"/>
        <v>10</v>
      </c>
      <c r="Z149" s="165">
        <f t="shared" si="95"/>
        <v>10</v>
      </c>
      <c r="AA149" s="16">
        <f t="shared" si="95"/>
        <v>9.5</v>
      </c>
      <c r="AB149" s="16">
        <f t="shared" si="95"/>
        <v>9.0000000000000018</v>
      </c>
      <c r="AC149" s="16">
        <f t="shared" ref="AC149:AK149" si="96">AC91/AC34</f>
        <v>10</v>
      </c>
      <c r="AD149" s="16">
        <f t="shared" si="96"/>
        <v>10</v>
      </c>
      <c r="AE149" s="16">
        <f t="shared" si="96"/>
        <v>9</v>
      </c>
      <c r="AF149" s="16">
        <f t="shared" si="96"/>
        <v>9</v>
      </c>
      <c r="AG149" s="148">
        <f t="shared" si="96"/>
        <v>9</v>
      </c>
      <c r="AH149" s="148">
        <f t="shared" si="96"/>
        <v>9.5142857142857142</v>
      </c>
      <c r="AI149" s="148">
        <f t="shared" si="96"/>
        <v>9.4</v>
      </c>
      <c r="AJ149" s="148">
        <f t="shared" si="96"/>
        <v>9.4</v>
      </c>
      <c r="AK149" s="204">
        <f t="shared" si="96"/>
        <v>9.2000000000000011</v>
      </c>
      <c r="AL149" s="204" t="e">
        <f t="shared" ref="AL149:AN149" si="97">AL91/AL34</f>
        <v>#DIV/0!</v>
      </c>
      <c r="AM149" s="204" t="e">
        <f t="shared" si="97"/>
        <v>#DIV/0!</v>
      </c>
      <c r="AN149" s="204" t="e">
        <f t="shared" si="97"/>
        <v>#DIV/0!</v>
      </c>
    </row>
    <row r="150" spans="1:217" x14ac:dyDescent="0.25">
      <c r="A150" s="91" t="s">
        <v>98</v>
      </c>
      <c r="B150" s="21"/>
      <c r="C150" s="21"/>
      <c r="D150" s="4">
        <f t="shared" si="92"/>
        <v>7</v>
      </c>
      <c r="E150" s="4">
        <f t="shared" si="92"/>
        <v>5.7368421052631575</v>
      </c>
      <c r="F150" s="4">
        <f t="shared" si="92"/>
        <v>6.1363636363636367</v>
      </c>
      <c r="G150" s="4">
        <f t="shared" ref="G150:Q150" si="98">+G92/G35</f>
        <v>6.5</v>
      </c>
      <c r="H150" s="6">
        <f t="shared" si="98"/>
        <v>7.2109999999999994</v>
      </c>
      <c r="I150" s="6">
        <f t="shared" si="98"/>
        <v>7.4710000000000001</v>
      </c>
      <c r="J150" s="6">
        <f t="shared" si="98"/>
        <v>7.8772727272727279</v>
      </c>
      <c r="K150" s="6">
        <f t="shared" si="98"/>
        <v>9.117647058823529</v>
      </c>
      <c r="L150" s="6">
        <f t="shared" si="98"/>
        <v>8.9473684210526319</v>
      </c>
      <c r="M150" s="6">
        <f t="shared" si="98"/>
        <v>10.975609756097562</v>
      </c>
      <c r="N150" s="6">
        <f t="shared" si="98"/>
        <v>10</v>
      </c>
      <c r="O150" s="6">
        <f t="shared" si="98"/>
        <v>9.8033126293995867</v>
      </c>
      <c r="P150" s="6">
        <f t="shared" si="98"/>
        <v>9.8023255813953494</v>
      </c>
      <c r="Q150" s="6">
        <f t="shared" si="98"/>
        <v>10.552941176470588</v>
      </c>
      <c r="R150" s="6">
        <f t="shared" si="94"/>
        <v>11.2</v>
      </c>
      <c r="S150" s="6">
        <f t="shared" si="94"/>
        <v>11.12</v>
      </c>
      <c r="T150" s="16">
        <f t="shared" ref="T150:AB150" si="99">T92/T35</f>
        <v>11.066666666666666</v>
      </c>
      <c r="U150" s="16">
        <f t="shared" si="99"/>
        <v>12.038461538461538</v>
      </c>
      <c r="V150" s="16">
        <f t="shared" si="99"/>
        <v>12.604166666666666</v>
      </c>
      <c r="W150" s="16">
        <f t="shared" si="99"/>
        <v>11.490196078431373</v>
      </c>
      <c r="X150" s="16">
        <f t="shared" si="99"/>
        <v>11.44888888888889</v>
      </c>
      <c r="Y150" s="16">
        <f t="shared" si="99"/>
        <v>12.595744680851064</v>
      </c>
      <c r="Z150" s="165">
        <f t="shared" si="99"/>
        <v>12.745098039215685</v>
      </c>
      <c r="AA150" s="16">
        <f t="shared" si="99"/>
        <v>13.299999999999999</v>
      </c>
      <c r="AB150" s="16">
        <f t="shared" si="99"/>
        <v>14</v>
      </c>
      <c r="AC150" s="16">
        <f t="shared" ref="AC150:AK150" si="100">AC92/AC35</f>
        <v>13.5</v>
      </c>
      <c r="AD150" s="16">
        <f t="shared" si="100"/>
        <v>14.8</v>
      </c>
      <c r="AE150" s="16">
        <f t="shared" si="100"/>
        <v>14.604651162790697</v>
      </c>
      <c r="AF150" s="16">
        <f t="shared" si="100"/>
        <v>14.5</v>
      </c>
      <c r="AG150" s="16">
        <f t="shared" si="100"/>
        <v>14.707656612529002</v>
      </c>
      <c r="AH150" s="16">
        <f t="shared" si="100"/>
        <v>15.299999999999999</v>
      </c>
      <c r="AI150" s="16">
        <f t="shared" si="100"/>
        <v>16</v>
      </c>
      <c r="AJ150" s="16">
        <f t="shared" si="100"/>
        <v>16</v>
      </c>
      <c r="AK150" s="199">
        <f t="shared" si="100"/>
        <v>15.8</v>
      </c>
      <c r="AL150" s="199" t="e">
        <f t="shared" ref="AL150:AN150" si="101">AL92/AL35</f>
        <v>#DIV/0!</v>
      </c>
      <c r="AM150" s="199" t="e">
        <f t="shared" si="101"/>
        <v>#DIV/0!</v>
      </c>
      <c r="AN150" s="199" t="e">
        <f t="shared" si="101"/>
        <v>#DIV/0!</v>
      </c>
    </row>
    <row r="151" spans="1:217" x14ac:dyDescent="0.25">
      <c r="A151" s="91" t="s">
        <v>99</v>
      </c>
      <c r="B151" s="21"/>
      <c r="C151" s="21"/>
      <c r="D151" s="4">
        <f t="shared" si="92"/>
        <v>2.0901098901098902</v>
      </c>
      <c r="E151" s="4">
        <f t="shared" si="92"/>
        <v>0.69739952718676124</v>
      </c>
      <c r="F151" s="4">
        <f t="shared" si="92"/>
        <v>2.5500945179584122</v>
      </c>
      <c r="G151" s="4">
        <f t="shared" ref="G151:Q151" si="102">+G93/G36</f>
        <v>3.5361842105263159</v>
      </c>
      <c r="H151" s="6">
        <f t="shared" si="102"/>
        <v>1.1640000000000001</v>
      </c>
      <c r="I151" s="6">
        <f t="shared" si="102"/>
        <v>2.4940000000000002</v>
      </c>
      <c r="J151" s="6">
        <f t="shared" si="102"/>
        <v>2.804123711340206</v>
      </c>
      <c r="K151" s="6">
        <f t="shared" si="102"/>
        <v>2.2638888888888888</v>
      </c>
      <c r="L151" s="6">
        <f t="shared" si="102"/>
        <v>2.6111111111111112</v>
      </c>
      <c r="M151" s="6">
        <f t="shared" si="102"/>
        <v>3.0993657505285412</v>
      </c>
      <c r="N151" s="6">
        <f t="shared" si="102"/>
        <v>2.6986301369863015</v>
      </c>
      <c r="O151" s="6">
        <f t="shared" si="102"/>
        <v>3.0502645502645502</v>
      </c>
      <c r="P151" s="6">
        <f t="shared" si="102"/>
        <v>2.65</v>
      </c>
      <c r="Q151" s="6">
        <f t="shared" si="102"/>
        <v>3</v>
      </c>
      <c r="R151" s="6">
        <f t="shared" si="94"/>
        <v>3.779220779220779</v>
      </c>
      <c r="S151" s="6">
        <f t="shared" si="94"/>
        <v>3.5789473684210527</v>
      </c>
      <c r="T151" s="16">
        <f t="shared" ref="T151:AB151" si="103">T93/T36</f>
        <v>2.4473684210526314</v>
      </c>
      <c r="U151" s="16">
        <f t="shared" si="103"/>
        <v>4.0625</v>
      </c>
      <c r="V151" s="16">
        <f t="shared" si="103"/>
        <v>4.8717948717948714</v>
      </c>
      <c r="W151" s="16">
        <f t="shared" si="103"/>
        <v>4.0815450643776821</v>
      </c>
      <c r="X151" s="16">
        <f t="shared" si="103"/>
        <v>3.7</v>
      </c>
      <c r="Y151" s="16">
        <f t="shared" si="103"/>
        <v>3.94</v>
      </c>
      <c r="Z151" s="165">
        <f t="shared" si="103"/>
        <v>4.5758415841584164</v>
      </c>
      <c r="AA151" s="16">
        <f t="shared" si="103"/>
        <v>5.35</v>
      </c>
      <c r="AB151" s="16">
        <f t="shared" si="103"/>
        <v>3.35</v>
      </c>
      <c r="AC151" s="16">
        <f t="shared" ref="AC151:AK151" si="104">AC93/AC36</f>
        <v>3.3</v>
      </c>
      <c r="AD151" s="16">
        <f t="shared" si="104"/>
        <v>6.3436619718309863</v>
      </c>
      <c r="AE151" s="16">
        <f t="shared" si="104"/>
        <v>4.6951219512195124</v>
      </c>
      <c r="AF151" s="16">
        <f t="shared" si="104"/>
        <v>4.6263157894736846</v>
      </c>
      <c r="AG151" s="16">
        <f t="shared" si="104"/>
        <v>6.0520547945205481</v>
      </c>
      <c r="AH151" s="16">
        <f t="shared" si="104"/>
        <v>6.0523809523809522</v>
      </c>
      <c r="AI151" s="16">
        <f t="shared" si="104"/>
        <v>6.3999999999999995</v>
      </c>
      <c r="AJ151" s="16">
        <f t="shared" si="104"/>
        <v>6.6999999999999993</v>
      </c>
      <c r="AK151" s="199">
        <f t="shared" si="104"/>
        <v>5.2</v>
      </c>
      <c r="AL151" s="199" t="e">
        <f t="shared" ref="AL151:AN151" si="105">AL93/AL36</f>
        <v>#DIV/0!</v>
      </c>
      <c r="AM151" s="199" t="e">
        <f t="shared" si="105"/>
        <v>#DIV/0!</v>
      </c>
      <c r="AN151" s="199" t="e">
        <f t="shared" si="105"/>
        <v>#DIV/0!</v>
      </c>
    </row>
    <row r="152" spans="1:217" x14ac:dyDescent="0.25">
      <c r="A152" s="91" t="s">
        <v>100</v>
      </c>
      <c r="B152" s="21"/>
      <c r="C152" s="21"/>
      <c r="D152" s="4">
        <f t="shared" si="92"/>
        <v>1.9090909090909092</v>
      </c>
      <c r="E152" s="4">
        <f t="shared" si="92"/>
        <v>1.6842105263157894</v>
      </c>
      <c r="F152" s="4">
        <f t="shared" si="92"/>
        <v>2.2941176470588234</v>
      </c>
      <c r="G152" s="4">
        <f t="shared" ref="G152:Q152" si="106">+G94/G37</f>
        <v>2.4210526315789473</v>
      </c>
      <c r="H152" s="6">
        <f t="shared" si="106"/>
        <v>1.667</v>
      </c>
      <c r="I152" s="6">
        <f t="shared" si="106"/>
        <v>2.875</v>
      </c>
      <c r="J152" s="6">
        <f t="shared" si="106"/>
        <v>3.2222222222222223</v>
      </c>
      <c r="K152" s="6">
        <f t="shared" si="106"/>
        <v>4</v>
      </c>
      <c r="L152" s="6">
        <f t="shared" si="106"/>
        <v>4</v>
      </c>
      <c r="M152" s="6">
        <f t="shared" si="106"/>
        <v>3.7142857142857144</v>
      </c>
      <c r="N152" s="6">
        <f t="shared" si="106"/>
        <v>4.333333333333333</v>
      </c>
      <c r="O152" s="6">
        <f t="shared" si="106"/>
        <v>4.8</v>
      </c>
      <c r="P152" s="6">
        <f t="shared" si="106"/>
        <v>5.1142857142857139</v>
      </c>
      <c r="Q152" s="6">
        <f t="shared" si="106"/>
        <v>4.1066666666666665</v>
      </c>
      <c r="R152" s="6">
        <f t="shared" si="94"/>
        <v>5.3000000000000007</v>
      </c>
      <c r="S152" s="6">
        <f t="shared" si="94"/>
        <v>5.5</v>
      </c>
      <c r="T152" s="16">
        <f t="shared" ref="T152:AB152" si="107">T94/T37</f>
        <v>5.1999999999999993</v>
      </c>
      <c r="U152" s="16">
        <f t="shared" si="107"/>
        <v>5.384615384615385</v>
      </c>
      <c r="V152" s="16">
        <f t="shared" si="107"/>
        <v>5.884615384615385</v>
      </c>
      <c r="W152" s="16">
        <f t="shared" si="107"/>
        <v>5</v>
      </c>
      <c r="X152" s="16">
        <f t="shared" si="107"/>
        <v>4.8</v>
      </c>
      <c r="Y152" s="16">
        <f t="shared" si="107"/>
        <v>5.5555555555555554</v>
      </c>
      <c r="Z152" s="165">
        <f t="shared" si="107"/>
        <v>6</v>
      </c>
      <c r="AA152" s="16">
        <f t="shared" si="107"/>
        <v>6.1</v>
      </c>
      <c r="AB152" s="16">
        <f t="shared" si="107"/>
        <v>6</v>
      </c>
      <c r="AC152" s="16">
        <f t="shared" ref="AC152:AK152" si="108">AC94/AC37</f>
        <v>5.5</v>
      </c>
      <c r="AD152" s="16">
        <f t="shared" si="108"/>
        <v>7</v>
      </c>
      <c r="AE152" s="16">
        <f t="shared" si="108"/>
        <v>6.5</v>
      </c>
      <c r="AF152" s="16">
        <f t="shared" si="108"/>
        <v>6.8382352941176476</v>
      </c>
      <c r="AG152" s="16">
        <f t="shared" si="108"/>
        <v>7</v>
      </c>
      <c r="AH152" s="16">
        <f t="shared" si="108"/>
        <v>7.3999999999999995</v>
      </c>
      <c r="AI152" s="16">
        <f t="shared" si="108"/>
        <v>7.6999999999999993</v>
      </c>
      <c r="AJ152" s="16">
        <f t="shared" si="108"/>
        <v>7.7</v>
      </c>
      <c r="AK152" s="199">
        <f t="shared" si="108"/>
        <v>7.3</v>
      </c>
      <c r="AL152" s="199" t="e">
        <f t="shared" ref="AL152:AN152" si="109">AL94/AL37</f>
        <v>#DIV/0!</v>
      </c>
      <c r="AM152" s="199" t="e">
        <f t="shared" si="109"/>
        <v>#DIV/0!</v>
      </c>
      <c r="AN152" s="199" t="e">
        <f t="shared" si="109"/>
        <v>#DIV/0!</v>
      </c>
    </row>
    <row r="153" spans="1:217" x14ac:dyDescent="0.25">
      <c r="A153" s="91" t="s">
        <v>12</v>
      </c>
      <c r="B153" s="21"/>
      <c r="C153" s="21"/>
      <c r="D153" s="4">
        <f t="shared" si="92"/>
        <v>4.4150943396226419</v>
      </c>
      <c r="E153" s="4">
        <f t="shared" si="92"/>
        <v>3.1551724137931036</v>
      </c>
      <c r="F153" s="4">
        <f t="shared" si="92"/>
        <v>3.6065573770491803</v>
      </c>
      <c r="G153" s="4">
        <f t="shared" ref="G153:Q153" si="110">+G95/G38</f>
        <v>2.629032258064516</v>
      </c>
      <c r="H153" s="6">
        <f t="shared" si="110"/>
        <v>2.2130000000000001</v>
      </c>
      <c r="I153" s="6">
        <f t="shared" si="110"/>
        <v>3.1550000000000002</v>
      </c>
      <c r="J153" s="6">
        <f t="shared" si="110"/>
        <v>3.40625</v>
      </c>
      <c r="K153" s="6">
        <f t="shared" si="110"/>
        <v>2.925925925925926</v>
      </c>
      <c r="L153" s="6">
        <f t="shared" si="110"/>
        <v>2.7647058823529411</v>
      </c>
      <c r="M153" s="6">
        <f t="shared" si="110"/>
        <v>3.58</v>
      </c>
      <c r="N153" s="6">
        <f t="shared" si="110"/>
        <v>3.7282608695652173</v>
      </c>
      <c r="O153" s="6">
        <f t="shared" si="110"/>
        <v>5.0999999999999996</v>
      </c>
      <c r="P153" s="6">
        <f t="shared" si="110"/>
        <v>4.4399999999999995</v>
      </c>
      <c r="Q153" s="6">
        <f t="shared" si="110"/>
        <v>5</v>
      </c>
      <c r="R153" s="6">
        <f t="shared" si="94"/>
        <v>5</v>
      </c>
      <c r="S153" s="6">
        <f t="shared" si="94"/>
        <v>5</v>
      </c>
      <c r="T153" s="16">
        <f t="shared" ref="T153:AB153" si="111">T95/T38</f>
        <v>4.6999999999999993</v>
      </c>
      <c r="U153" s="16">
        <f t="shared" si="111"/>
        <v>6</v>
      </c>
      <c r="V153" s="16">
        <f t="shared" si="111"/>
        <v>6.5</v>
      </c>
      <c r="W153" s="16">
        <f t="shared" si="111"/>
        <v>6</v>
      </c>
      <c r="X153" s="16">
        <f t="shared" si="111"/>
        <v>5.5952380952380949</v>
      </c>
      <c r="Y153" s="16">
        <f t="shared" si="111"/>
        <v>6</v>
      </c>
      <c r="Z153" s="165">
        <f t="shared" si="111"/>
        <v>6.5625</v>
      </c>
      <c r="AA153" s="16">
        <f t="shared" si="111"/>
        <v>6.5</v>
      </c>
      <c r="AB153" s="16">
        <f t="shared" si="111"/>
        <v>6.3</v>
      </c>
      <c r="AC153" s="16">
        <f t="shared" ref="AC153:AK153" si="112">AC95/AC38</f>
        <v>6.395833333333333</v>
      </c>
      <c r="AD153" s="16">
        <f t="shared" si="112"/>
        <v>7.8</v>
      </c>
      <c r="AE153" s="16">
        <f t="shared" si="112"/>
        <v>7.6</v>
      </c>
      <c r="AF153" s="16">
        <f t="shared" si="112"/>
        <v>7.4</v>
      </c>
      <c r="AG153" s="16">
        <f t="shared" si="112"/>
        <v>7.9</v>
      </c>
      <c r="AH153" s="16">
        <f t="shared" si="112"/>
        <v>8.1999999999999993</v>
      </c>
      <c r="AI153" s="16">
        <f t="shared" si="112"/>
        <v>8.2999999999999989</v>
      </c>
      <c r="AJ153" s="16">
        <f t="shared" si="112"/>
        <v>8.1999999999999993</v>
      </c>
      <c r="AK153" s="199">
        <f t="shared" si="112"/>
        <v>8.6999999999999993</v>
      </c>
      <c r="AL153" s="199" t="e">
        <f t="shared" ref="AL153:AN153" si="113">AL95/AL38</f>
        <v>#DIV/0!</v>
      </c>
      <c r="AM153" s="199" t="e">
        <f t="shared" si="113"/>
        <v>#DIV/0!</v>
      </c>
      <c r="AN153" s="199" t="e">
        <f t="shared" si="113"/>
        <v>#DIV/0!</v>
      </c>
    </row>
    <row r="154" spans="1:217" x14ac:dyDescent="0.25">
      <c r="A154" s="91" t="s">
        <v>13</v>
      </c>
      <c r="B154" s="21"/>
      <c r="C154" s="21"/>
      <c r="D154" s="4">
        <f t="shared" si="92"/>
        <v>3.5343035343035343</v>
      </c>
      <c r="E154" s="4">
        <f t="shared" si="92"/>
        <v>1.7878787878787878</v>
      </c>
      <c r="F154" s="4">
        <f t="shared" si="92"/>
        <v>3.4805194805194803</v>
      </c>
      <c r="G154" s="4">
        <f t="shared" ref="G154:Q154" si="114">+G96/G39</f>
        <v>3.5621516338592949</v>
      </c>
      <c r="H154" s="6">
        <f t="shared" si="114"/>
        <v>1.7090000000000001</v>
      </c>
      <c r="I154" s="6">
        <f t="shared" si="114"/>
        <v>2.6937986577181205</v>
      </c>
      <c r="J154" s="6">
        <f t="shared" si="114"/>
        <v>2.7210884353741496</v>
      </c>
      <c r="K154" s="6">
        <f t="shared" si="114"/>
        <v>2.3913043478260869</v>
      </c>
      <c r="L154" s="6">
        <f t="shared" si="114"/>
        <v>3.0351437699680512</v>
      </c>
      <c r="M154" s="6">
        <f t="shared" si="114"/>
        <v>3.7285714285714286</v>
      </c>
      <c r="N154" s="6">
        <f t="shared" si="114"/>
        <v>2.903225806451613</v>
      </c>
      <c r="O154" s="6">
        <f t="shared" si="114"/>
        <v>3.75</v>
      </c>
      <c r="P154" s="6">
        <f t="shared" si="114"/>
        <v>3.2410714285714284</v>
      </c>
      <c r="Q154" s="6">
        <f t="shared" si="114"/>
        <v>3.9457627118644067</v>
      </c>
      <c r="R154" s="6">
        <f t="shared" si="94"/>
        <v>4.9797619047619053</v>
      </c>
      <c r="S154" s="6">
        <f t="shared" si="94"/>
        <v>4.7222222222222223</v>
      </c>
      <c r="T154" s="16">
        <f t="shared" ref="T154:AB154" si="115">T96/T39</f>
        <v>3.08</v>
      </c>
      <c r="U154" s="16">
        <f t="shared" si="115"/>
        <v>5.6</v>
      </c>
      <c r="V154" s="16">
        <f t="shared" si="115"/>
        <v>6.0305343511450378</v>
      </c>
      <c r="W154" s="16">
        <f t="shared" si="115"/>
        <v>5.5</v>
      </c>
      <c r="X154" s="16">
        <f t="shared" si="115"/>
        <v>4.9615384615384617</v>
      </c>
      <c r="Y154" s="16">
        <f t="shared" si="115"/>
        <v>5.6034482758620694</v>
      </c>
      <c r="Z154" s="165">
        <f t="shared" si="115"/>
        <v>6.6166666666666663</v>
      </c>
      <c r="AA154" s="16">
        <f t="shared" si="115"/>
        <v>5.6475903614457827</v>
      </c>
      <c r="AB154" s="16">
        <f t="shared" si="115"/>
        <v>5.0961904761904764</v>
      </c>
      <c r="AC154" s="16">
        <f t="shared" ref="AC154:AK154" si="116">AC96/AC39</f>
        <v>4.7484848484848481</v>
      </c>
      <c r="AD154" s="16">
        <f t="shared" si="116"/>
        <v>7.0984848484848486</v>
      </c>
      <c r="AE154" s="16">
        <f t="shared" si="116"/>
        <v>5.8970588235294121</v>
      </c>
      <c r="AF154" s="16">
        <f t="shared" si="116"/>
        <v>5.85</v>
      </c>
      <c r="AG154" s="16">
        <f t="shared" si="116"/>
        <v>6.6501416430594897</v>
      </c>
      <c r="AH154" s="16">
        <f t="shared" si="116"/>
        <v>7.833333333333333</v>
      </c>
      <c r="AI154" s="16">
        <f t="shared" si="116"/>
        <v>7.25</v>
      </c>
      <c r="AJ154" s="16">
        <f t="shared" si="116"/>
        <v>7.35</v>
      </c>
      <c r="AK154" s="199">
        <f t="shared" si="116"/>
        <v>7</v>
      </c>
      <c r="AL154" s="199" t="e">
        <f t="shared" ref="AL154:AN154" si="117">AL96/AL39</f>
        <v>#DIV/0!</v>
      </c>
      <c r="AM154" s="199" t="e">
        <f t="shared" si="117"/>
        <v>#DIV/0!</v>
      </c>
      <c r="AN154" s="199" t="e">
        <f t="shared" si="117"/>
        <v>#DIV/0!</v>
      </c>
    </row>
    <row r="155" spans="1:217" x14ac:dyDescent="0.25">
      <c r="A155" s="91" t="s">
        <v>101</v>
      </c>
      <c r="B155" s="21"/>
      <c r="C155" s="21"/>
      <c r="D155" s="4">
        <f t="shared" si="92"/>
        <v>2.0833333333333335</v>
      </c>
      <c r="E155" s="4">
        <f t="shared" si="92"/>
        <v>3.375</v>
      </c>
      <c r="F155" s="4">
        <f t="shared" si="92"/>
        <v>2</v>
      </c>
      <c r="G155" s="4">
        <f t="shared" ref="G155:Q155" si="118">+G97/G40</f>
        <v>1.7</v>
      </c>
      <c r="H155" s="6">
        <f t="shared" si="118"/>
        <v>1.167</v>
      </c>
      <c r="I155" s="6">
        <f t="shared" si="118"/>
        <v>3</v>
      </c>
      <c r="J155" s="6">
        <f t="shared" si="118"/>
        <v>3.16</v>
      </c>
      <c r="K155" s="6">
        <f t="shared" si="118"/>
        <v>2.3142857142857141</v>
      </c>
      <c r="L155" s="6">
        <f t="shared" si="118"/>
        <v>2.3333333333333335</v>
      </c>
      <c r="M155" s="6">
        <f t="shared" si="118"/>
        <v>2.5</v>
      </c>
      <c r="N155" s="6">
        <f t="shared" si="118"/>
        <v>2.1875</v>
      </c>
      <c r="O155" s="6">
        <f t="shared" si="118"/>
        <v>2.0625</v>
      </c>
      <c r="P155" s="6">
        <f t="shared" si="118"/>
        <v>2.6</v>
      </c>
      <c r="Q155" s="6">
        <f t="shared" si="118"/>
        <v>2.7397260273972601</v>
      </c>
      <c r="R155" s="6">
        <f t="shared" si="94"/>
        <v>2.6</v>
      </c>
      <c r="S155" s="6">
        <f t="shared" si="94"/>
        <v>2.8363636363636364</v>
      </c>
      <c r="T155" s="16">
        <f t="shared" ref="T155:AB155" si="119">T97/T40</f>
        <v>2.2000000000000002</v>
      </c>
      <c r="U155" s="16">
        <f t="shared" si="119"/>
        <v>3.75</v>
      </c>
      <c r="V155" s="16">
        <f t="shared" si="119"/>
        <v>5</v>
      </c>
      <c r="W155" s="16">
        <f t="shared" si="119"/>
        <v>4.3243243243243246</v>
      </c>
      <c r="X155" s="16">
        <f t="shared" si="119"/>
        <v>4</v>
      </c>
      <c r="Y155" s="16">
        <f t="shared" si="119"/>
        <v>5.5</v>
      </c>
      <c r="Z155" s="165">
        <f t="shared" si="119"/>
        <v>5.8723404255319149</v>
      </c>
      <c r="AA155" s="16">
        <f t="shared" si="119"/>
        <v>6.2</v>
      </c>
      <c r="AB155" s="16">
        <f t="shared" si="119"/>
        <v>5.9047619047619051</v>
      </c>
      <c r="AC155" s="16">
        <f t="shared" ref="AC155:AK155" si="120">AC97/AC40</f>
        <v>6</v>
      </c>
      <c r="AD155" s="16">
        <f t="shared" si="120"/>
        <v>8</v>
      </c>
      <c r="AE155" s="16">
        <f t="shared" si="120"/>
        <v>6.7476190476190467</v>
      </c>
      <c r="AF155" s="16">
        <f t="shared" si="120"/>
        <v>6.5</v>
      </c>
      <c r="AG155" s="16">
        <f t="shared" si="120"/>
        <v>7</v>
      </c>
      <c r="AH155" s="16">
        <f t="shared" si="120"/>
        <v>8.1999999999999993</v>
      </c>
      <c r="AI155" s="16">
        <f t="shared" si="120"/>
        <v>8.1</v>
      </c>
      <c r="AJ155" s="16">
        <f t="shared" si="120"/>
        <v>8.1999999999999993</v>
      </c>
      <c r="AK155" s="199">
        <f t="shared" si="120"/>
        <v>8.1</v>
      </c>
      <c r="AL155" s="199" t="e">
        <f t="shared" ref="AL155:AN155" si="121">AL97/AL40</f>
        <v>#DIV/0!</v>
      </c>
      <c r="AM155" s="199" t="e">
        <f t="shared" si="121"/>
        <v>#DIV/0!</v>
      </c>
      <c r="AN155" s="199" t="e">
        <f t="shared" si="121"/>
        <v>#DIV/0!</v>
      </c>
    </row>
    <row r="156" spans="1:217" x14ac:dyDescent="0.25">
      <c r="A156" s="91" t="s">
        <v>15</v>
      </c>
      <c r="B156" s="21"/>
      <c r="C156" s="21"/>
      <c r="D156" s="4">
        <f t="shared" si="92"/>
        <v>3.3563218390804597</v>
      </c>
      <c r="E156" s="4">
        <f t="shared" si="92"/>
        <v>1.1123595505617978</v>
      </c>
      <c r="F156" s="4">
        <f t="shared" si="92"/>
        <v>2.905263157894737</v>
      </c>
      <c r="G156" s="4">
        <f t="shared" ref="G156:Q156" si="122">+G98/G41</f>
        <v>4.5999999999999996</v>
      </c>
      <c r="H156" s="6">
        <f t="shared" si="122"/>
        <v>1.6639999999999999</v>
      </c>
      <c r="I156" s="6">
        <f t="shared" si="122"/>
        <v>4.4190000000000005</v>
      </c>
      <c r="J156" s="6">
        <f t="shared" si="122"/>
        <v>2.6923076923076925</v>
      </c>
      <c r="K156" s="6">
        <f t="shared" si="122"/>
        <v>2.7139208173690932</v>
      </c>
      <c r="L156" s="6">
        <f t="shared" si="122"/>
        <v>2.7749999999999999</v>
      </c>
      <c r="M156" s="6">
        <f t="shared" si="122"/>
        <v>3.9090909090909092</v>
      </c>
      <c r="N156" s="6">
        <f t="shared" si="122"/>
        <v>2.9090909090909092</v>
      </c>
      <c r="O156" s="6">
        <f t="shared" si="122"/>
        <v>3.75</v>
      </c>
      <c r="P156" s="6">
        <f t="shared" si="122"/>
        <v>3.0098039215686274</v>
      </c>
      <c r="Q156" s="6">
        <f t="shared" si="122"/>
        <v>3.403669724770642</v>
      </c>
      <c r="R156" s="6">
        <f t="shared" si="94"/>
        <v>4.1482142857142863</v>
      </c>
      <c r="S156" s="6">
        <f t="shared" si="94"/>
        <v>4</v>
      </c>
      <c r="T156" s="16">
        <f t="shared" ref="T156:AB156" si="123">T98/T41</f>
        <v>2.2857142857142856</v>
      </c>
      <c r="U156" s="16">
        <f t="shared" si="123"/>
        <v>4.666666666666667</v>
      </c>
      <c r="V156" s="16">
        <f t="shared" si="123"/>
        <v>5.85</v>
      </c>
      <c r="W156" s="16">
        <f t="shared" si="123"/>
        <v>4.8</v>
      </c>
      <c r="X156" s="16">
        <f t="shared" si="123"/>
        <v>4.397560975609756</v>
      </c>
      <c r="Y156" s="16">
        <f t="shared" si="123"/>
        <v>4.7619047619047619</v>
      </c>
      <c r="Z156" s="165">
        <f t="shared" si="123"/>
        <v>5.2873563218390807</v>
      </c>
      <c r="AA156" s="16">
        <f t="shared" si="123"/>
        <v>5.4952830188679247</v>
      </c>
      <c r="AB156" s="16">
        <f t="shared" si="123"/>
        <v>4.5</v>
      </c>
      <c r="AC156" s="16">
        <f t="shared" ref="AC156:AK156" si="124">AC98/AC41</f>
        <v>4.1964285714285712</v>
      </c>
      <c r="AD156" s="16">
        <f t="shared" si="124"/>
        <v>6.9</v>
      </c>
      <c r="AE156" s="16">
        <f t="shared" si="124"/>
        <v>5.75</v>
      </c>
      <c r="AF156" s="16">
        <f t="shared" si="124"/>
        <v>5.8</v>
      </c>
      <c r="AG156" s="16">
        <f t="shared" si="124"/>
        <v>6.6</v>
      </c>
      <c r="AH156" s="16">
        <f t="shared" si="124"/>
        <v>7.6</v>
      </c>
      <c r="AI156" s="16">
        <f t="shared" si="124"/>
        <v>7.2</v>
      </c>
      <c r="AJ156" s="16">
        <f t="shared" si="124"/>
        <v>7.5</v>
      </c>
      <c r="AK156" s="199">
        <f t="shared" si="124"/>
        <v>6.8000000000000007</v>
      </c>
      <c r="AL156" s="199" t="e">
        <f t="shared" ref="AL156:AN156" si="125">AL98/AL41</f>
        <v>#DIV/0!</v>
      </c>
      <c r="AM156" s="199" t="e">
        <f t="shared" si="125"/>
        <v>#DIV/0!</v>
      </c>
      <c r="AN156" s="199" t="e">
        <f t="shared" si="125"/>
        <v>#DIV/0!</v>
      </c>
    </row>
    <row r="157" spans="1:217" x14ac:dyDescent="0.25">
      <c r="A157" s="91" t="s">
        <v>102</v>
      </c>
      <c r="B157" s="21"/>
      <c r="C157" s="21"/>
      <c r="D157" s="4">
        <f t="shared" si="92"/>
        <v>1.806366047745358</v>
      </c>
      <c r="E157" s="4">
        <f t="shared" si="92"/>
        <v>0.145748987854251</v>
      </c>
      <c r="F157" s="4">
        <f t="shared" si="92"/>
        <v>1.8383084577114428</v>
      </c>
      <c r="G157" s="4">
        <f t="shared" ref="G157:Q157" si="126">+G99/G42</f>
        <v>2.6</v>
      </c>
      <c r="H157" s="6">
        <f t="shared" si="126"/>
        <v>1.014</v>
      </c>
      <c r="I157" s="6">
        <f t="shared" si="126"/>
        <v>2.5150000000000001</v>
      </c>
      <c r="J157" s="6">
        <f t="shared" si="126"/>
        <v>2.5</v>
      </c>
      <c r="K157" s="6">
        <f t="shared" si="126"/>
        <v>1.8488135593220338</v>
      </c>
      <c r="L157" s="6">
        <f t="shared" si="126"/>
        <v>1.7414448669201521</v>
      </c>
      <c r="M157" s="6">
        <f t="shared" si="126"/>
        <v>2.765625</v>
      </c>
      <c r="N157" s="6">
        <f t="shared" si="126"/>
        <v>2.2931034482758621</v>
      </c>
      <c r="O157" s="6">
        <f t="shared" si="126"/>
        <v>2.75</v>
      </c>
      <c r="P157" s="6">
        <f t="shared" si="126"/>
        <v>2.2190476190476192</v>
      </c>
      <c r="Q157" s="6">
        <f t="shared" si="126"/>
        <v>2.6999999999999997</v>
      </c>
      <c r="R157" s="6">
        <f t="shared" si="94"/>
        <v>3.1511627906976742</v>
      </c>
      <c r="S157" s="6">
        <f t="shared" si="94"/>
        <v>2.8971962616822431</v>
      </c>
      <c r="T157" s="16">
        <f t="shared" ref="T157:AB157" si="127">T99/T42</f>
        <v>1.6</v>
      </c>
      <c r="U157" s="16">
        <f t="shared" si="127"/>
        <v>3.9058823529411764</v>
      </c>
      <c r="V157" s="16">
        <f t="shared" si="127"/>
        <v>4.1111111111111107</v>
      </c>
      <c r="W157" s="16">
        <f t="shared" si="127"/>
        <v>3.7</v>
      </c>
      <c r="X157" s="16">
        <f t="shared" si="127"/>
        <v>3.5034482758620689</v>
      </c>
      <c r="Y157" s="16">
        <f t="shared" si="127"/>
        <v>3.6</v>
      </c>
      <c r="Z157" s="165">
        <f t="shared" si="127"/>
        <v>2.6</v>
      </c>
      <c r="AA157" s="16">
        <f t="shared" si="127"/>
        <v>4.5483870967741939</v>
      </c>
      <c r="AB157" s="16">
        <f t="shared" si="127"/>
        <v>2.4</v>
      </c>
      <c r="AC157" s="16">
        <f t="shared" ref="AC157:AK157" si="128">AC99/AC42</f>
        <v>3.25</v>
      </c>
      <c r="AD157" s="16">
        <f t="shared" si="128"/>
        <v>5.0999999999999996</v>
      </c>
      <c r="AE157" s="16">
        <f t="shared" si="128"/>
        <v>3.895909090909091</v>
      </c>
      <c r="AF157" s="16">
        <f t="shared" si="128"/>
        <v>4.2</v>
      </c>
      <c r="AG157" s="16">
        <f t="shared" si="128"/>
        <v>5.8</v>
      </c>
      <c r="AH157" s="16">
        <f t="shared" si="128"/>
        <v>5.8526315789473689</v>
      </c>
      <c r="AI157" s="16">
        <f t="shared" si="128"/>
        <v>5.9</v>
      </c>
      <c r="AJ157" s="16">
        <f t="shared" si="128"/>
        <v>5.9</v>
      </c>
      <c r="AK157" s="199">
        <f t="shared" si="128"/>
        <v>4</v>
      </c>
      <c r="AL157" s="199" t="e">
        <f t="shared" ref="AL157:AN157" si="129">AL99/AL42</f>
        <v>#DIV/0!</v>
      </c>
      <c r="AM157" s="199" t="e">
        <f t="shared" si="129"/>
        <v>#DIV/0!</v>
      </c>
      <c r="AN157" s="199" t="e">
        <f t="shared" si="129"/>
        <v>#DIV/0!</v>
      </c>
    </row>
    <row r="158" spans="1:217" x14ac:dyDescent="0.25">
      <c r="A158" s="20"/>
      <c r="B158" s="20"/>
      <c r="C158" s="20"/>
      <c r="D158" s="20"/>
      <c r="E158" s="20"/>
      <c r="F158" s="20"/>
      <c r="G158" s="4" t="s">
        <v>17</v>
      </c>
      <c r="H158" s="6" t="s">
        <v>17</v>
      </c>
      <c r="I158" s="6" t="s">
        <v>17</v>
      </c>
      <c r="J158" s="6" t="s">
        <v>17</v>
      </c>
      <c r="K158" s="6" t="s">
        <v>17</v>
      </c>
      <c r="L158" s="6" t="s">
        <v>17</v>
      </c>
      <c r="M158" s="6" t="s">
        <v>17</v>
      </c>
      <c r="N158" s="6" t="s">
        <v>17</v>
      </c>
      <c r="O158" s="6" t="s">
        <v>17</v>
      </c>
      <c r="P158" s="6" t="s">
        <v>17</v>
      </c>
      <c r="Q158" s="6" t="s">
        <v>17</v>
      </c>
      <c r="R158" s="6"/>
      <c r="S158" s="6"/>
      <c r="T158" s="16"/>
      <c r="U158" s="16"/>
      <c r="V158" s="16"/>
      <c r="W158" s="16"/>
      <c r="X158" s="16"/>
      <c r="Y158" s="16"/>
      <c r="Z158" s="165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99"/>
      <c r="AL158" s="199"/>
      <c r="AM158" s="199"/>
      <c r="AN158" s="199"/>
    </row>
    <row r="159" spans="1:217" x14ac:dyDescent="0.25">
      <c r="A159" s="22" t="s">
        <v>18</v>
      </c>
      <c r="B159" s="22"/>
      <c r="C159" s="22"/>
      <c r="D159" s="5">
        <f>+D101/D44</f>
        <v>2.6818791946308727</v>
      </c>
      <c r="E159" s="5">
        <f>+E101/E44</f>
        <v>1.0610211706102117</v>
      </c>
      <c r="F159" s="5">
        <f>+F101/F44</f>
        <v>2.7777115613825982</v>
      </c>
      <c r="G159" s="5">
        <f t="shared" ref="G159:P159" si="130">+G101/G44</f>
        <v>3.3577284977358755</v>
      </c>
      <c r="H159" s="7">
        <f t="shared" si="130"/>
        <v>1.4743986586702778</v>
      </c>
      <c r="I159" s="7">
        <f t="shared" si="130"/>
        <v>2.7498203848895226</v>
      </c>
      <c r="J159" s="7">
        <f t="shared" si="130"/>
        <v>2.7906828334396936</v>
      </c>
      <c r="K159" s="7">
        <f t="shared" si="130"/>
        <v>2.3679668622713153</v>
      </c>
      <c r="L159" s="7">
        <f t="shared" si="130"/>
        <v>2.6604651162790698</v>
      </c>
      <c r="M159" s="7">
        <f t="shared" si="130"/>
        <v>3.372523303199213</v>
      </c>
      <c r="N159" s="7">
        <f t="shared" si="130"/>
        <v>2.9017897292922021</v>
      </c>
      <c r="O159" s="7">
        <f t="shared" si="130"/>
        <v>3.5717874478412677</v>
      </c>
      <c r="P159" s="7">
        <f t="shared" si="130"/>
        <v>3.1767979002624673</v>
      </c>
      <c r="Q159" s="7">
        <f>+Q101/Q44</f>
        <v>3.6722261060621193</v>
      </c>
      <c r="R159" s="36">
        <f>+R101/R44</f>
        <v>4.4227927927927926</v>
      </c>
      <c r="S159" s="36">
        <f>+S101/S44</f>
        <v>4.2852609308885752</v>
      </c>
      <c r="T159" s="65">
        <f t="shared" ref="T159:Y159" si="131">T101/T44</f>
        <v>3.0312837108953614</v>
      </c>
      <c r="U159" s="65">
        <f t="shared" si="131"/>
        <v>4.9152542372881358</v>
      </c>
      <c r="V159" s="65">
        <f t="shared" si="131"/>
        <v>5.6206712839637722</v>
      </c>
      <c r="W159" s="65">
        <f t="shared" si="131"/>
        <v>4.8743522049476873</v>
      </c>
      <c r="X159" s="65">
        <f t="shared" si="131"/>
        <v>4.5157232704402519</v>
      </c>
      <c r="Y159" s="65">
        <f t="shared" si="131"/>
        <v>4.907808090310442</v>
      </c>
      <c r="Z159" s="166">
        <f t="shared" ref="Z159:AE159" si="132">Z101/Z44</f>
        <v>5.3297250859106526</v>
      </c>
      <c r="AA159" s="93">
        <f t="shared" si="132"/>
        <v>5.7519788918205803</v>
      </c>
      <c r="AB159" s="93">
        <f t="shared" si="132"/>
        <v>4.3326693227091635</v>
      </c>
      <c r="AC159" s="93">
        <f t="shared" si="132"/>
        <v>4.6888412017167385</v>
      </c>
      <c r="AD159" s="93">
        <f t="shared" si="132"/>
        <v>7.0055809233891422</v>
      </c>
      <c r="AE159" s="93">
        <f t="shared" si="132"/>
        <v>5.681655960028551</v>
      </c>
      <c r="AF159" s="93">
        <f t="shared" ref="AF159:AK159" si="133">AF101/AF44</f>
        <v>5.7179922163456744</v>
      </c>
      <c r="AG159" s="93">
        <f t="shared" si="133"/>
        <v>6.7898441427853191</v>
      </c>
      <c r="AH159" s="93">
        <f t="shared" si="133"/>
        <v>7.2543488481429232</v>
      </c>
      <c r="AI159" s="93">
        <f t="shared" si="133"/>
        <v>7.2494751908396946</v>
      </c>
      <c r="AJ159" s="93">
        <f t="shared" si="133"/>
        <v>7.4147821187077394</v>
      </c>
      <c r="AK159" s="208">
        <f t="shared" si="133"/>
        <v>6.5251040221914014</v>
      </c>
      <c r="AL159" s="208" t="e">
        <f t="shared" ref="AL159:AN159" si="134">AL101/AL44</f>
        <v>#DIV/0!</v>
      </c>
      <c r="AM159" s="208" t="e">
        <f t="shared" si="134"/>
        <v>#DIV/0!</v>
      </c>
      <c r="AN159" s="208" t="e">
        <f t="shared" si="134"/>
        <v>#DIV/0!</v>
      </c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</row>
    <row r="160" spans="1:217" x14ac:dyDescent="0.25">
      <c r="A160" s="23"/>
      <c r="B160" s="23"/>
      <c r="C160" s="23"/>
      <c r="D160" s="23"/>
      <c r="E160" s="23"/>
      <c r="F160" s="23"/>
      <c r="G160" s="1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19"/>
      <c r="U160" s="19"/>
      <c r="V160" s="19"/>
      <c r="W160" s="19"/>
      <c r="X160" s="19"/>
      <c r="Y160" s="19"/>
      <c r="Z160" s="167"/>
      <c r="AA160" s="127"/>
      <c r="AB160" s="19"/>
      <c r="AC160" s="19"/>
      <c r="AD160" s="127"/>
      <c r="AE160" s="127"/>
      <c r="AF160" s="127"/>
      <c r="AG160" s="127"/>
      <c r="AH160" s="127" t="s">
        <v>158</v>
      </c>
      <c r="AI160" s="158" t="s">
        <v>163</v>
      </c>
      <c r="AJ160" s="140"/>
      <c r="AK160" s="201"/>
      <c r="AL160" s="201"/>
      <c r="AM160" s="201"/>
      <c r="AN160" s="201"/>
    </row>
    <row r="161" spans="1:40" x14ac:dyDescent="0.25">
      <c r="N161"/>
      <c r="AA161" s="92"/>
      <c r="AD161" s="92"/>
      <c r="AE161" s="92"/>
      <c r="AF161" s="92"/>
      <c r="AG161" s="92"/>
      <c r="AH161" s="92"/>
      <c r="AI161" s="37"/>
      <c r="AJ161" s="136"/>
      <c r="AL161" s="49">
        <f>AVERAGE(AF159:AJ159)</f>
        <v>6.8852885033642703</v>
      </c>
      <c r="AM161" s="194" t="s">
        <v>178</v>
      </c>
    </row>
    <row r="162" spans="1:40" x14ac:dyDescent="0.25">
      <c r="N162"/>
      <c r="AA162" s="92"/>
      <c r="AD162" s="92"/>
      <c r="AE162" s="92"/>
      <c r="AF162" s="92"/>
      <c r="AG162" s="92"/>
      <c r="AH162" s="92"/>
      <c r="AI162" s="37"/>
      <c r="AL162" s="49">
        <f>AVERAGE(AA159:AJ159)</f>
        <v>6.1887168816485536</v>
      </c>
      <c r="AM162" s="194" t="s">
        <v>179</v>
      </c>
    </row>
    <row r="163" spans="1:40" x14ac:dyDescent="0.25">
      <c r="N163"/>
      <c r="AE163" s="94"/>
      <c r="AF163" s="94"/>
      <c r="AG163" s="94"/>
      <c r="AH163" s="142"/>
      <c r="AI163" s="136"/>
    </row>
    <row r="164" spans="1:40" x14ac:dyDescent="0.25">
      <c r="A164" s="37" t="s">
        <v>34</v>
      </c>
      <c r="B164" s="37"/>
      <c r="C164" s="37"/>
      <c r="D164" s="37"/>
      <c r="E164" s="37"/>
      <c r="F164" s="37"/>
      <c r="N164"/>
      <c r="AE164" s="94"/>
      <c r="AF164" s="94"/>
      <c r="AG164" s="94"/>
      <c r="AH164" s="142"/>
      <c r="AI164" s="136"/>
      <c r="AJ164" s="136"/>
    </row>
    <row r="165" spans="1:40" x14ac:dyDescent="0.25">
      <c r="A165" s="37" t="s">
        <v>78</v>
      </c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</row>
    <row r="166" spans="1:40" x14ac:dyDescent="0.25">
      <c r="A166" s="38"/>
      <c r="B166" s="8"/>
      <c r="C166" s="8"/>
      <c r="D166" s="51" t="s">
        <v>37</v>
      </c>
      <c r="E166" s="51" t="s">
        <v>38</v>
      </c>
      <c r="F166" s="62" t="s">
        <v>39</v>
      </c>
      <c r="G166" s="12" t="s">
        <v>1</v>
      </c>
      <c r="H166" s="12" t="s">
        <v>2</v>
      </c>
      <c r="I166" s="12" t="s">
        <v>3</v>
      </c>
      <c r="J166" s="12" t="s">
        <v>4</v>
      </c>
      <c r="K166" s="47" t="s">
        <v>5</v>
      </c>
      <c r="L166" s="47" t="s">
        <v>24</v>
      </c>
      <c r="M166" s="47" t="s">
        <v>25</v>
      </c>
      <c r="N166" s="47" t="s">
        <v>26</v>
      </c>
      <c r="O166" s="47" t="s">
        <v>27</v>
      </c>
      <c r="P166" s="47" t="s">
        <v>29</v>
      </c>
      <c r="Q166" s="47" t="s">
        <v>30</v>
      </c>
      <c r="R166" s="47" t="s">
        <v>31</v>
      </c>
      <c r="S166" s="47" t="s">
        <v>35</v>
      </c>
      <c r="T166" s="47" t="s">
        <v>42</v>
      </c>
      <c r="U166" s="47" t="s">
        <v>43</v>
      </c>
      <c r="V166" s="47" t="str">
        <f t="shared" ref="V166:AA166" si="135">V146</f>
        <v>2008/09</v>
      </c>
      <c r="W166" s="47" t="str">
        <f t="shared" si="135"/>
        <v>2009/10</v>
      </c>
      <c r="X166" s="47" t="str">
        <f t="shared" si="135"/>
        <v>2010/11</v>
      </c>
      <c r="Y166" s="47" t="str">
        <f t="shared" si="135"/>
        <v>2011/12</v>
      </c>
      <c r="Z166" s="178" t="str">
        <f t="shared" si="135"/>
        <v>2012/13</v>
      </c>
      <c r="AA166" s="47" t="str">
        <f t="shared" si="135"/>
        <v>2013/14</v>
      </c>
      <c r="AB166" s="95" t="s">
        <v>136</v>
      </c>
      <c r="AC166" s="95" t="s">
        <v>157</v>
      </c>
      <c r="AD166" s="95" t="s">
        <v>162</v>
      </c>
      <c r="AE166" s="95" t="s">
        <v>164</v>
      </c>
      <c r="AF166" s="95" t="s">
        <v>168</v>
      </c>
      <c r="AG166" s="95" t="s">
        <v>175</v>
      </c>
      <c r="AH166" s="95" t="s">
        <v>169</v>
      </c>
      <c r="AI166" s="95" t="s">
        <v>176</v>
      </c>
      <c r="AJ166" s="95" t="s">
        <v>177</v>
      </c>
      <c r="AK166" s="203" t="s">
        <v>180</v>
      </c>
      <c r="AL166" s="203" t="s">
        <v>182</v>
      </c>
      <c r="AM166" s="203" t="s">
        <v>183</v>
      </c>
      <c r="AN166" s="203" t="s">
        <v>184</v>
      </c>
    </row>
    <row r="167" spans="1:40" x14ac:dyDescent="0.25">
      <c r="A167" s="16"/>
      <c r="B167" s="16"/>
      <c r="C167" s="16"/>
      <c r="D167" s="32" t="s">
        <v>20</v>
      </c>
      <c r="E167" s="32" t="s">
        <v>20</v>
      </c>
      <c r="F167" s="32" t="s">
        <v>20</v>
      </c>
      <c r="G167" s="13" t="s">
        <v>20</v>
      </c>
      <c r="H167" s="13" t="s">
        <v>20</v>
      </c>
      <c r="I167" s="13" t="s">
        <v>20</v>
      </c>
      <c r="J167" s="13" t="s">
        <v>20</v>
      </c>
      <c r="K167" s="13" t="s">
        <v>20</v>
      </c>
      <c r="L167" s="13" t="s">
        <v>20</v>
      </c>
      <c r="M167" s="13" t="s">
        <v>20</v>
      </c>
      <c r="N167" s="13" t="s">
        <v>20</v>
      </c>
      <c r="O167" s="13" t="s">
        <v>20</v>
      </c>
      <c r="P167" s="13" t="s">
        <v>20</v>
      </c>
      <c r="Q167" s="13" t="s">
        <v>20</v>
      </c>
      <c r="R167" s="13" t="s">
        <v>20</v>
      </c>
      <c r="S167" s="13" t="s">
        <v>20</v>
      </c>
      <c r="T167" s="13" t="s">
        <v>20</v>
      </c>
      <c r="U167" s="13" t="s">
        <v>20</v>
      </c>
      <c r="V167" s="13" t="s">
        <v>20</v>
      </c>
      <c r="W167" s="13" t="s">
        <v>20</v>
      </c>
      <c r="X167" s="13" t="s">
        <v>20</v>
      </c>
      <c r="Y167" s="13" t="s">
        <v>20</v>
      </c>
      <c r="Z167" s="172" t="s">
        <v>20</v>
      </c>
      <c r="AA167" s="33" t="s">
        <v>20</v>
      </c>
      <c r="AB167" s="33" t="s">
        <v>20</v>
      </c>
      <c r="AC167" s="33" t="s">
        <v>20</v>
      </c>
      <c r="AD167" s="33" t="s">
        <v>20</v>
      </c>
      <c r="AE167" s="33" t="s">
        <v>20</v>
      </c>
      <c r="AF167" s="33" t="s">
        <v>20</v>
      </c>
      <c r="AG167" s="149" t="s">
        <v>20</v>
      </c>
      <c r="AH167" s="149" t="s">
        <v>20</v>
      </c>
      <c r="AI167" s="133" t="s">
        <v>20</v>
      </c>
      <c r="AJ167" s="133" t="s">
        <v>20</v>
      </c>
      <c r="AK167" s="198" t="s">
        <v>20</v>
      </c>
      <c r="AL167" s="198" t="s">
        <v>20</v>
      </c>
      <c r="AM167" s="198" t="s">
        <v>20</v>
      </c>
      <c r="AN167" s="198" t="s">
        <v>20</v>
      </c>
    </row>
    <row r="168" spans="1:40" x14ac:dyDescent="0.25">
      <c r="A168" s="20"/>
      <c r="B168" s="20"/>
      <c r="C168" s="20"/>
      <c r="D168" s="20"/>
      <c r="E168" s="20"/>
      <c r="F168" s="20"/>
      <c r="G168" s="16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38"/>
      <c r="U168" s="38"/>
      <c r="V168" s="38"/>
      <c r="W168" s="38"/>
      <c r="X168" s="38"/>
      <c r="Y168" s="38"/>
      <c r="Z168" s="164"/>
      <c r="AA168" s="38"/>
      <c r="AB168" s="38"/>
      <c r="AC168" s="38"/>
      <c r="AD168" s="38"/>
      <c r="AE168" s="38"/>
      <c r="AF168" s="38"/>
      <c r="AG168" s="146"/>
      <c r="AH168" s="146"/>
      <c r="AI168" s="146"/>
      <c r="AJ168" s="146"/>
      <c r="AK168" s="199"/>
      <c r="AL168" s="199"/>
      <c r="AM168" s="199"/>
      <c r="AN168" s="199"/>
    </row>
    <row r="169" spans="1:40" x14ac:dyDescent="0.25">
      <c r="A169" s="91" t="s">
        <v>97</v>
      </c>
      <c r="B169" s="21"/>
      <c r="C169" s="21"/>
      <c r="D169" s="16">
        <f t="shared" ref="D169:AA169" si="136">D109/D53</f>
        <v>1.5</v>
      </c>
      <c r="E169" s="16">
        <f t="shared" si="136"/>
        <v>1</v>
      </c>
      <c r="F169" s="16">
        <f t="shared" si="136"/>
        <v>2.5</v>
      </c>
      <c r="G169" s="16">
        <f t="shared" si="136"/>
        <v>2.229654403567447</v>
      </c>
      <c r="H169" s="16">
        <f t="shared" si="136"/>
        <v>7.4074074074074066</v>
      </c>
      <c r="I169" s="16">
        <f t="shared" si="136"/>
        <v>6.25</v>
      </c>
      <c r="J169" s="16">
        <f t="shared" si="136"/>
        <v>6.1999999999999993</v>
      </c>
      <c r="K169" s="16">
        <f t="shared" si="136"/>
        <v>5</v>
      </c>
      <c r="L169" s="16">
        <f t="shared" si="136"/>
        <v>7.5</v>
      </c>
      <c r="M169" s="16">
        <f t="shared" si="136"/>
        <v>6.25</v>
      </c>
      <c r="N169" s="16">
        <f t="shared" si="136"/>
        <v>6.2918149466192173</v>
      </c>
      <c r="O169" s="16">
        <f t="shared" si="136"/>
        <v>6.9615384615384617</v>
      </c>
      <c r="P169" s="16">
        <f t="shared" si="136"/>
        <v>6.7868852459016393</v>
      </c>
      <c r="Q169" s="16">
        <f t="shared" si="136"/>
        <v>6.9523809523809517</v>
      </c>
      <c r="R169" s="16">
        <f t="shared" si="136"/>
        <v>10</v>
      </c>
      <c r="S169" s="16">
        <f t="shared" si="136"/>
        <v>10</v>
      </c>
      <c r="T169" s="16">
        <f t="shared" si="136"/>
        <v>10.000000000000002</v>
      </c>
      <c r="U169" s="16">
        <f t="shared" si="136"/>
        <v>10</v>
      </c>
      <c r="V169" s="16">
        <f t="shared" si="136"/>
        <v>10</v>
      </c>
      <c r="W169" s="16">
        <f t="shared" si="136"/>
        <v>7</v>
      </c>
      <c r="X169" s="16">
        <f t="shared" si="136"/>
        <v>6.2608695652173916</v>
      </c>
      <c r="Y169" s="16">
        <f t="shared" si="136"/>
        <v>10</v>
      </c>
      <c r="Z169" s="165">
        <f t="shared" si="136"/>
        <v>10</v>
      </c>
      <c r="AA169" s="16">
        <f t="shared" si="136"/>
        <v>9.4285714285714288</v>
      </c>
      <c r="AB169" s="16">
        <f t="shared" ref="AB169:AG169" si="137">AB109/AB53</f>
        <v>9</v>
      </c>
      <c r="AC169" s="16">
        <f t="shared" si="137"/>
        <v>10</v>
      </c>
      <c r="AD169" s="16">
        <f t="shared" si="137"/>
        <v>10</v>
      </c>
      <c r="AE169" s="16">
        <f t="shared" si="137"/>
        <v>9</v>
      </c>
      <c r="AF169" s="16">
        <f t="shared" si="137"/>
        <v>9.0000000000000018</v>
      </c>
      <c r="AG169" s="148">
        <f t="shared" si="137"/>
        <v>9.0000000000000018</v>
      </c>
      <c r="AH169" s="148">
        <f t="shared" ref="AH169:AK177" si="138">AH109/AH53</f>
        <v>9.5249999999999986</v>
      </c>
      <c r="AI169" s="148">
        <f t="shared" si="138"/>
        <v>9.4124999999999996</v>
      </c>
      <c r="AJ169" s="148">
        <f t="shared" si="138"/>
        <v>9.4066666666666663</v>
      </c>
      <c r="AK169" s="204">
        <f t="shared" si="138"/>
        <v>9.1999999999999993</v>
      </c>
      <c r="AL169" s="204" t="e">
        <f t="shared" ref="AL169:AN169" si="139">AL109/AL53</f>
        <v>#DIV/0!</v>
      </c>
      <c r="AM169" s="204" t="e">
        <f t="shared" si="139"/>
        <v>#DIV/0!</v>
      </c>
      <c r="AN169" s="204" t="e">
        <f t="shared" si="139"/>
        <v>#DIV/0!</v>
      </c>
    </row>
    <row r="170" spans="1:40" x14ac:dyDescent="0.25">
      <c r="A170" s="91" t="s">
        <v>98</v>
      </c>
      <c r="B170" s="21"/>
      <c r="C170" s="21"/>
      <c r="D170" s="16">
        <f t="shared" ref="D170:AA170" si="140">D110/D54</f>
        <v>5.7894736842105265</v>
      </c>
      <c r="E170" s="16">
        <f t="shared" si="140"/>
        <v>5.6818181818181817</v>
      </c>
      <c r="F170" s="16">
        <f t="shared" si="140"/>
        <v>6.0384615384615383</v>
      </c>
      <c r="G170" s="16">
        <f t="shared" si="140"/>
        <v>6.1379310344827589</v>
      </c>
      <c r="H170" s="16">
        <f t="shared" si="140"/>
        <v>7.2714999999999996</v>
      </c>
      <c r="I170" s="16">
        <f t="shared" si="140"/>
        <v>6.6669259259259261</v>
      </c>
      <c r="J170" s="16">
        <f t="shared" si="140"/>
        <v>7.6920000000000002</v>
      </c>
      <c r="K170" s="16">
        <f t="shared" si="140"/>
        <v>8.8000000000000007</v>
      </c>
      <c r="L170" s="16">
        <f t="shared" si="140"/>
        <v>8.8546255506607938</v>
      </c>
      <c r="M170" s="16">
        <f t="shared" si="140"/>
        <v>10.522448979591838</v>
      </c>
      <c r="N170" s="16">
        <f t="shared" si="140"/>
        <v>9.8461538461538467</v>
      </c>
      <c r="O170" s="16">
        <f t="shared" si="140"/>
        <v>9.760994263862333</v>
      </c>
      <c r="P170" s="16">
        <f t="shared" si="140"/>
        <v>9.7367941712203994</v>
      </c>
      <c r="Q170" s="16">
        <f t="shared" si="140"/>
        <v>10.490759753593428</v>
      </c>
      <c r="R170" s="16">
        <f t="shared" si="140"/>
        <v>11.138</v>
      </c>
      <c r="S170" s="16">
        <f t="shared" si="140"/>
        <v>11.074999999999999</v>
      </c>
      <c r="T170" s="16">
        <f t="shared" si="140"/>
        <v>11.086733647734263</v>
      </c>
      <c r="U170" s="16">
        <f t="shared" si="140"/>
        <v>12.036363636363637</v>
      </c>
      <c r="V170" s="16">
        <f t="shared" si="140"/>
        <v>12.549504950495049</v>
      </c>
      <c r="W170" s="16">
        <f t="shared" si="140"/>
        <v>11.490566037735849</v>
      </c>
      <c r="X170" s="16">
        <f t="shared" si="140"/>
        <v>11.451063829787236</v>
      </c>
      <c r="Y170" s="16">
        <f t="shared" si="140"/>
        <v>12.548780487804876</v>
      </c>
      <c r="Z170" s="165">
        <f t="shared" si="140"/>
        <v>12.693609022556389</v>
      </c>
      <c r="AA170" s="16">
        <f t="shared" si="140"/>
        <v>13.221115537848604</v>
      </c>
      <c r="AB170" s="16">
        <f t="shared" ref="AB170:AG177" si="141">AB110/AB54</f>
        <v>13.717171717171718</v>
      </c>
      <c r="AC170" s="16">
        <f t="shared" si="141"/>
        <v>13.209302325581396</v>
      </c>
      <c r="AD170" s="16">
        <f t="shared" si="141"/>
        <v>14.684536082474228</v>
      </c>
      <c r="AE170" s="16">
        <f t="shared" si="141"/>
        <v>14.362660944206008</v>
      </c>
      <c r="AF170" s="16">
        <f t="shared" si="141"/>
        <v>14.291044776119403</v>
      </c>
      <c r="AG170" s="148">
        <f t="shared" si="141"/>
        <v>14.498924731182795</v>
      </c>
      <c r="AH170" s="148">
        <f t="shared" si="138"/>
        <v>15.036036036036034</v>
      </c>
      <c r="AI170" s="148">
        <f t="shared" si="138"/>
        <v>15.733333333333333</v>
      </c>
      <c r="AJ170" s="148">
        <f t="shared" si="138"/>
        <v>15.921348314606741</v>
      </c>
      <c r="AK170" s="204">
        <f t="shared" si="138"/>
        <v>15.689655172413794</v>
      </c>
      <c r="AL170" s="204" t="e">
        <f t="shared" ref="AL170:AN170" si="142">AL110/AL54</f>
        <v>#DIV/0!</v>
      </c>
      <c r="AM170" s="204" t="e">
        <f t="shared" si="142"/>
        <v>#DIV/0!</v>
      </c>
      <c r="AN170" s="204" t="e">
        <f t="shared" si="142"/>
        <v>#DIV/0!</v>
      </c>
    </row>
    <row r="171" spans="1:40" x14ac:dyDescent="0.25">
      <c r="A171" s="91" t="s">
        <v>99</v>
      </c>
      <c r="B171" s="21"/>
      <c r="C171" s="21"/>
      <c r="D171" s="16">
        <f t="shared" ref="D171:AA171" si="143">D111/D55</f>
        <v>2.2831001076426265</v>
      </c>
      <c r="E171" s="16">
        <f t="shared" si="143"/>
        <v>0.74955908289241624</v>
      </c>
      <c r="F171" s="16">
        <f t="shared" si="143"/>
        <v>2.6401273885350318</v>
      </c>
      <c r="G171" s="16">
        <f t="shared" si="143"/>
        <v>3.2848484848484847</v>
      </c>
      <c r="H171" s="16">
        <f t="shared" si="143"/>
        <v>1.3516989247311828</v>
      </c>
      <c r="I171" s="16">
        <f t="shared" si="143"/>
        <v>2.9710740072202166</v>
      </c>
      <c r="J171" s="16">
        <f t="shared" si="143"/>
        <v>2.8922815945716711</v>
      </c>
      <c r="K171" s="16">
        <f t="shared" si="143"/>
        <v>2.4780487804878049</v>
      </c>
      <c r="L171" s="16">
        <f t="shared" si="143"/>
        <v>2.6487523992322455</v>
      </c>
      <c r="M171" s="16">
        <f t="shared" si="143"/>
        <v>3.2812989045383412</v>
      </c>
      <c r="N171" s="16">
        <f t="shared" si="143"/>
        <v>2.7641025641025641</v>
      </c>
      <c r="O171" s="16">
        <f t="shared" si="143"/>
        <v>3.0178236397748592</v>
      </c>
      <c r="P171" s="16">
        <f t="shared" si="143"/>
        <v>2.9923766816143496</v>
      </c>
      <c r="Q171" s="16">
        <f t="shared" si="143"/>
        <v>3.0693069306930694</v>
      </c>
      <c r="R171" s="16">
        <f t="shared" si="143"/>
        <v>3.9358851674641149</v>
      </c>
      <c r="S171" s="16">
        <f t="shared" si="143"/>
        <v>3.8878504672897196</v>
      </c>
      <c r="T171" s="16">
        <f t="shared" si="143"/>
        <v>2.7990196078431371</v>
      </c>
      <c r="U171" s="16">
        <f t="shared" si="143"/>
        <v>4.2119658119658121</v>
      </c>
      <c r="V171" s="16">
        <f t="shared" si="143"/>
        <v>4.7405759162303669</v>
      </c>
      <c r="W171" s="16">
        <f t="shared" si="143"/>
        <v>4.3910034602076129</v>
      </c>
      <c r="X171" s="16">
        <f t="shared" si="143"/>
        <v>4.0924242424242427</v>
      </c>
      <c r="Y171" s="16">
        <f t="shared" si="143"/>
        <v>4.1577586206896555</v>
      </c>
      <c r="Z171" s="165">
        <f t="shared" si="143"/>
        <v>3.9713821138211385</v>
      </c>
      <c r="AA171" s="16">
        <f t="shared" si="143"/>
        <v>5.2278242677824265</v>
      </c>
      <c r="AB171" s="16">
        <f t="shared" si="141"/>
        <v>3.2331967213114754</v>
      </c>
      <c r="AC171" s="16">
        <f t="shared" si="141"/>
        <v>3.1621428571428569</v>
      </c>
      <c r="AD171" s="16">
        <f t="shared" si="141"/>
        <v>6.3465517241379308</v>
      </c>
      <c r="AE171" s="16">
        <f t="shared" si="141"/>
        <v>5.0047438330170779</v>
      </c>
      <c r="AF171" s="16">
        <f t="shared" si="141"/>
        <v>4.4203883495145631</v>
      </c>
      <c r="AG171" s="148">
        <f t="shared" si="141"/>
        <v>5.6631147540983608</v>
      </c>
      <c r="AH171" s="148">
        <f t="shared" si="138"/>
        <v>5.2986817325800377</v>
      </c>
      <c r="AI171" s="148">
        <f t="shared" si="138"/>
        <v>5.1850551245406296</v>
      </c>
      <c r="AJ171" s="148">
        <f t="shared" si="138"/>
        <v>6.0395427603725658</v>
      </c>
      <c r="AK171" s="204">
        <f t="shared" si="138"/>
        <v>4.532</v>
      </c>
      <c r="AL171" s="204" t="e">
        <f t="shared" ref="AL171:AN171" si="144">AL111/AL55</f>
        <v>#DIV/0!</v>
      </c>
      <c r="AM171" s="204" t="e">
        <f t="shared" si="144"/>
        <v>#DIV/0!</v>
      </c>
      <c r="AN171" s="204" t="e">
        <f t="shared" si="144"/>
        <v>#DIV/0!</v>
      </c>
    </row>
    <row r="172" spans="1:40" x14ac:dyDescent="0.25">
      <c r="A172" s="91" t="s">
        <v>100</v>
      </c>
      <c r="B172" s="21"/>
      <c r="C172" s="21"/>
      <c r="D172" s="16">
        <f t="shared" ref="D172:AA172" si="145">D112/D56</f>
        <v>1.8787878787878789</v>
      </c>
      <c r="E172" s="16">
        <f t="shared" si="145"/>
        <v>1.096774193548387</v>
      </c>
      <c r="F172" s="16">
        <f t="shared" si="145"/>
        <v>2.2413793103448274</v>
      </c>
      <c r="G172" s="16">
        <f t="shared" si="145"/>
        <v>2.4214617982539988</v>
      </c>
      <c r="H172" s="16">
        <f t="shared" si="145"/>
        <v>2.7779629629629632</v>
      </c>
      <c r="I172" s="16">
        <f t="shared" si="145"/>
        <v>2.9249999999999998</v>
      </c>
      <c r="J172" s="16">
        <f t="shared" si="145"/>
        <v>2.9866666666666664</v>
      </c>
      <c r="K172" s="16">
        <f t="shared" si="145"/>
        <v>3.4</v>
      </c>
      <c r="L172" s="16">
        <f t="shared" si="145"/>
        <v>3.4444444444444446</v>
      </c>
      <c r="M172" s="16">
        <f t="shared" si="145"/>
        <v>3.4814814814814814</v>
      </c>
      <c r="N172" s="16">
        <f t="shared" si="145"/>
        <v>4.2201834862385317</v>
      </c>
      <c r="O172" s="16">
        <f t="shared" si="145"/>
        <v>4.6947368421052635</v>
      </c>
      <c r="P172" s="16">
        <f t="shared" si="145"/>
        <v>4.8095238095238093</v>
      </c>
      <c r="Q172" s="16">
        <f t="shared" si="145"/>
        <v>4.08</v>
      </c>
      <c r="R172" s="16">
        <f t="shared" si="145"/>
        <v>5.1705882352941179</v>
      </c>
      <c r="S172" s="16">
        <f t="shared" si="145"/>
        <v>5.4153846153846157</v>
      </c>
      <c r="T172" s="16">
        <f t="shared" si="145"/>
        <v>5.1624999999999996</v>
      </c>
      <c r="U172" s="16">
        <f t="shared" si="145"/>
        <v>5.3125</v>
      </c>
      <c r="V172" s="16">
        <f t="shared" si="145"/>
        <v>5.7750000000000004</v>
      </c>
      <c r="W172" s="16">
        <f t="shared" si="145"/>
        <v>4.9085365853658542</v>
      </c>
      <c r="X172" s="16">
        <f t="shared" si="145"/>
        <v>4.54</v>
      </c>
      <c r="Y172" s="16">
        <f t="shared" si="145"/>
        <v>5.4411764705882355</v>
      </c>
      <c r="Z172" s="165">
        <f t="shared" si="145"/>
        <v>5.786096256684492</v>
      </c>
      <c r="AA172" s="16">
        <f t="shared" si="145"/>
        <v>6.0189189189189189</v>
      </c>
      <c r="AB172" s="16">
        <f t="shared" si="141"/>
        <v>5.9999999999999991</v>
      </c>
      <c r="AC172" s="16">
        <f t="shared" si="141"/>
        <v>5.4285714285714288</v>
      </c>
      <c r="AD172" s="16">
        <f t="shared" si="141"/>
        <v>7</v>
      </c>
      <c r="AE172" s="16">
        <f t="shared" si="141"/>
        <v>6.4275862068965521</v>
      </c>
      <c r="AF172" s="16">
        <f t="shared" si="141"/>
        <v>6.625</v>
      </c>
      <c r="AG172" s="16">
        <f t="shared" si="141"/>
        <v>6.8533333333333326</v>
      </c>
      <c r="AH172" s="16">
        <f t="shared" si="138"/>
        <v>7.1749999999999998</v>
      </c>
      <c r="AI172" s="16">
        <f t="shared" si="138"/>
        <v>7.4962264150943385</v>
      </c>
      <c r="AJ172" s="16">
        <f t="shared" si="138"/>
        <v>7.5691056910569108</v>
      </c>
      <c r="AK172" s="199">
        <f t="shared" si="138"/>
        <v>7.2090909090909081</v>
      </c>
      <c r="AL172" s="199" t="e">
        <f t="shared" ref="AL172:AN172" si="146">AL112/AL56</f>
        <v>#DIV/0!</v>
      </c>
      <c r="AM172" s="199" t="e">
        <f t="shared" si="146"/>
        <v>#DIV/0!</v>
      </c>
      <c r="AN172" s="199" t="e">
        <f t="shared" si="146"/>
        <v>#DIV/0!</v>
      </c>
    </row>
    <row r="173" spans="1:40" x14ac:dyDescent="0.25">
      <c r="A173" s="91" t="s">
        <v>12</v>
      </c>
      <c r="B173" s="21"/>
      <c r="C173" s="21"/>
      <c r="D173" s="16">
        <f t="shared" ref="D173:AA173" si="147">D113/D57</f>
        <v>4.1463414634146343</v>
      </c>
      <c r="E173" s="16">
        <f t="shared" si="147"/>
        <v>2.7558139534883721</v>
      </c>
      <c r="F173" s="16">
        <f t="shared" si="147"/>
        <v>3.5542168674698793</v>
      </c>
      <c r="G173" s="16">
        <f t="shared" si="147"/>
        <v>3.5880255052415433</v>
      </c>
      <c r="H173" s="16">
        <f t="shared" si="147"/>
        <v>2.9554777777777779</v>
      </c>
      <c r="I173" s="16">
        <f t="shared" si="147"/>
        <v>3.5267741935483872</v>
      </c>
      <c r="J173" s="16">
        <f t="shared" si="147"/>
        <v>3.4948453608247423</v>
      </c>
      <c r="K173" s="16">
        <f t="shared" si="147"/>
        <v>2.9888888888888889</v>
      </c>
      <c r="L173" s="16">
        <f t="shared" si="147"/>
        <v>2.8011363636363638</v>
      </c>
      <c r="M173" s="16">
        <f t="shared" si="147"/>
        <v>3.524390243902439</v>
      </c>
      <c r="N173" s="16">
        <f t="shared" si="147"/>
        <v>3.5804195804195804</v>
      </c>
      <c r="O173" s="16">
        <f t="shared" si="147"/>
        <v>4.8787878787878789</v>
      </c>
      <c r="P173" s="16">
        <f t="shared" si="147"/>
        <v>4.5305882352941182</v>
      </c>
      <c r="Q173" s="16">
        <f t="shared" si="147"/>
        <v>4.9555273189326554</v>
      </c>
      <c r="R173" s="16">
        <f t="shared" si="147"/>
        <v>4.9382716049382713</v>
      </c>
      <c r="S173" s="16">
        <f t="shared" si="147"/>
        <v>5.2542372881355934</v>
      </c>
      <c r="T173" s="16">
        <f t="shared" si="147"/>
        <v>4.8540540540540542</v>
      </c>
      <c r="U173" s="16">
        <f t="shared" si="147"/>
        <v>5.8915662650602414</v>
      </c>
      <c r="V173" s="16">
        <f t="shared" si="147"/>
        <v>6.3536585365853657</v>
      </c>
      <c r="W173" s="16">
        <f t="shared" si="147"/>
        <v>5.9545454545454541</v>
      </c>
      <c r="X173" s="16">
        <f t="shared" si="147"/>
        <v>5.5493827160493829</v>
      </c>
      <c r="Y173" s="16">
        <f t="shared" si="147"/>
        <v>5.7528089887640448</v>
      </c>
      <c r="Z173" s="165">
        <f t="shared" si="147"/>
        <v>6.3052631578947365</v>
      </c>
      <c r="AA173" s="16">
        <f t="shared" si="147"/>
        <v>6.353409090909091</v>
      </c>
      <c r="AB173" s="16">
        <f t="shared" si="141"/>
        <v>5.9705882352941178</v>
      </c>
      <c r="AC173" s="16">
        <f t="shared" si="141"/>
        <v>6.0697674418604652</v>
      </c>
      <c r="AD173" s="16">
        <f t="shared" si="141"/>
        <v>7.4</v>
      </c>
      <c r="AE173" s="16">
        <f t="shared" si="141"/>
        <v>6.9473684210526319</v>
      </c>
      <c r="AF173" s="16">
        <f t="shared" si="141"/>
        <v>6.7636363636363637</v>
      </c>
      <c r="AG173" s="16">
        <f t="shared" si="141"/>
        <v>7.1852941176470582</v>
      </c>
      <c r="AH173" s="16">
        <f t="shared" si="138"/>
        <v>7.2476190476190476</v>
      </c>
      <c r="AI173" s="16">
        <f t="shared" si="138"/>
        <v>7.3162162162162154</v>
      </c>
      <c r="AJ173" s="16">
        <f t="shared" si="138"/>
        <v>7.2973684210526315</v>
      </c>
      <c r="AK173" s="199">
        <f t="shared" si="138"/>
        <v>7.6692982456140344</v>
      </c>
      <c r="AL173" s="199" t="e">
        <f t="shared" ref="AL173:AN173" si="148">AL113/AL57</f>
        <v>#DIV/0!</v>
      </c>
      <c r="AM173" s="199" t="e">
        <f t="shared" si="148"/>
        <v>#DIV/0!</v>
      </c>
      <c r="AN173" s="199" t="e">
        <f t="shared" si="148"/>
        <v>#DIV/0!</v>
      </c>
    </row>
    <row r="174" spans="1:40" x14ac:dyDescent="0.25">
      <c r="A174" s="91" t="s">
        <v>13</v>
      </c>
      <c r="B174" s="21"/>
      <c r="C174" s="21"/>
      <c r="D174" s="16">
        <f t="shared" ref="D174:AA174" si="149">D114/D58</f>
        <v>3.509306260575296</v>
      </c>
      <c r="E174" s="16">
        <f t="shared" si="149"/>
        <v>1.7360890302066774</v>
      </c>
      <c r="F174" s="16">
        <f t="shared" si="149"/>
        <v>3.4570552147239262</v>
      </c>
      <c r="G174" s="16">
        <f t="shared" si="149"/>
        <v>3.5890533871691344</v>
      </c>
      <c r="H174" s="16">
        <f t="shared" si="149"/>
        <v>1.7199575757575758</v>
      </c>
      <c r="I174" s="16">
        <f t="shared" si="149"/>
        <v>3.0156780185758514</v>
      </c>
      <c r="J174" s="16">
        <f t="shared" si="149"/>
        <v>2.8162601626016261</v>
      </c>
      <c r="K174" s="16">
        <f t="shared" si="149"/>
        <v>2.6774774774774777</v>
      </c>
      <c r="L174" s="16">
        <f t="shared" si="149"/>
        <v>3.4</v>
      </c>
      <c r="M174" s="16">
        <f t="shared" si="149"/>
        <v>3.6875</v>
      </c>
      <c r="N174" s="16">
        <f t="shared" si="149"/>
        <v>3.1020408163265305</v>
      </c>
      <c r="O174" s="16">
        <f t="shared" si="149"/>
        <v>3.8145756457564577</v>
      </c>
      <c r="P174" s="16">
        <f t="shared" si="149"/>
        <v>3.3616071428571428</v>
      </c>
      <c r="Q174" s="16">
        <f t="shared" si="149"/>
        <v>3.9838420107719927</v>
      </c>
      <c r="R174" s="16">
        <f t="shared" si="149"/>
        <v>5.011964285714285</v>
      </c>
      <c r="S174" s="16">
        <f t="shared" si="149"/>
        <v>4.8065476190476186</v>
      </c>
      <c r="T174" s="16">
        <f t="shared" si="149"/>
        <v>3.1702127659574466</v>
      </c>
      <c r="U174" s="16">
        <f t="shared" si="149"/>
        <v>5.5501930501930499</v>
      </c>
      <c r="V174" s="16">
        <f t="shared" si="149"/>
        <v>6.016771488469602</v>
      </c>
      <c r="W174" s="16">
        <f t="shared" si="149"/>
        <v>5.695020746887967</v>
      </c>
      <c r="X174" s="16">
        <f t="shared" si="149"/>
        <v>4.9772727272727275</v>
      </c>
      <c r="Y174" s="16">
        <f t="shared" si="149"/>
        <v>5.62</v>
      </c>
      <c r="Z174" s="165">
        <f t="shared" si="149"/>
        <v>6.3936170212765955</v>
      </c>
      <c r="AA174" s="16">
        <f t="shared" si="149"/>
        <v>5.5644</v>
      </c>
      <c r="AB174" s="16">
        <f t="shared" si="141"/>
        <v>5.1797441364605543</v>
      </c>
      <c r="AC174" s="16">
        <f t="shared" si="141"/>
        <v>4.7326530612244895</v>
      </c>
      <c r="AD174" s="16">
        <f t="shared" si="141"/>
        <v>7.0010204081632654</v>
      </c>
      <c r="AE174" s="16">
        <f t="shared" si="141"/>
        <v>5.8687500000000004</v>
      </c>
      <c r="AF174" s="16">
        <f t="shared" si="141"/>
        <v>5.7449275362318843</v>
      </c>
      <c r="AG174" s="16">
        <f t="shared" si="141"/>
        <v>6.2758284600389862</v>
      </c>
      <c r="AH174" s="16">
        <f t="shared" si="138"/>
        <v>7.4676190476190474</v>
      </c>
      <c r="AI174" s="16">
        <f t="shared" si="138"/>
        <v>7.0097087378640781</v>
      </c>
      <c r="AJ174" s="16">
        <f t="shared" si="138"/>
        <v>7.119174041297935</v>
      </c>
      <c r="AK174" s="199">
        <f t="shared" si="138"/>
        <v>6.7692307692307692</v>
      </c>
      <c r="AL174" s="199" t="e">
        <f t="shared" ref="AL174:AN174" si="150">AL114/AL58</f>
        <v>#DIV/0!</v>
      </c>
      <c r="AM174" s="199" t="e">
        <f t="shared" si="150"/>
        <v>#DIV/0!</v>
      </c>
      <c r="AN174" s="199" t="e">
        <f t="shared" si="150"/>
        <v>#DIV/0!</v>
      </c>
    </row>
    <row r="175" spans="1:40" x14ac:dyDescent="0.25">
      <c r="A175" s="91" t="s">
        <v>101</v>
      </c>
      <c r="B175" s="21"/>
      <c r="C175" s="21"/>
      <c r="D175" s="16">
        <f t="shared" ref="D175:AA175" si="151">D115/D59</f>
        <v>2.4883720930232558</v>
      </c>
      <c r="E175" s="16">
        <f t="shared" si="151"/>
        <v>1.1136363636363635</v>
      </c>
      <c r="F175" s="16">
        <f t="shared" si="151"/>
        <v>1.4680851063829787</v>
      </c>
      <c r="G175" s="16">
        <f t="shared" si="151"/>
        <v>2.0045496520191897</v>
      </c>
      <c r="H175" s="16">
        <f t="shared" si="151"/>
        <v>1.1765490196078432</v>
      </c>
      <c r="I175" s="16">
        <f t="shared" si="151"/>
        <v>3.2</v>
      </c>
      <c r="J175" s="16">
        <f t="shared" si="151"/>
        <v>2.4185185185185185</v>
      </c>
      <c r="K175" s="16">
        <f t="shared" si="151"/>
        <v>2.4300000000000002</v>
      </c>
      <c r="L175" s="16">
        <f t="shared" si="151"/>
        <v>1.5405405405405406</v>
      </c>
      <c r="M175" s="16">
        <f t="shared" si="151"/>
        <v>2.9666666666666668</v>
      </c>
      <c r="N175" s="16">
        <f t="shared" si="151"/>
        <v>2.2115384615384617</v>
      </c>
      <c r="O175" s="16">
        <f t="shared" si="151"/>
        <v>2.4204545454545454</v>
      </c>
      <c r="P175" s="16">
        <f t="shared" si="151"/>
        <v>2.7016666666666667</v>
      </c>
      <c r="Q175" s="16">
        <f t="shared" si="151"/>
        <v>2.8535980148883375</v>
      </c>
      <c r="R175" s="16">
        <f t="shared" si="151"/>
        <v>2.7272727272727271</v>
      </c>
      <c r="S175" s="16">
        <f t="shared" si="151"/>
        <v>3.2914285714285714</v>
      </c>
      <c r="T175" s="16">
        <f t="shared" si="151"/>
        <v>2.3428571428571425</v>
      </c>
      <c r="U175" s="16">
        <f t="shared" si="151"/>
        <v>3.9298245614035086</v>
      </c>
      <c r="V175" s="16">
        <f t="shared" si="151"/>
        <v>5.1364583333333336</v>
      </c>
      <c r="W175" s="16">
        <f t="shared" si="151"/>
        <v>4.7191011235955056</v>
      </c>
      <c r="X175" s="16">
        <f t="shared" si="151"/>
        <v>4.6756756756756754</v>
      </c>
      <c r="Y175" s="16">
        <f t="shared" si="151"/>
        <v>5.47</v>
      </c>
      <c r="Z175" s="165">
        <f t="shared" si="151"/>
        <v>5.4579439252336446</v>
      </c>
      <c r="AA175" s="16">
        <f t="shared" si="151"/>
        <v>6.14</v>
      </c>
      <c r="AB175" s="16">
        <f t="shared" si="141"/>
        <v>5.6717171717171722</v>
      </c>
      <c r="AC175" s="16">
        <f t="shared" si="141"/>
        <v>5.7943925233644862</v>
      </c>
      <c r="AD175" s="16">
        <f t="shared" si="141"/>
        <v>7.6875</v>
      </c>
      <c r="AE175" s="16">
        <f t="shared" si="141"/>
        <v>7.0212121212121206</v>
      </c>
      <c r="AF175" s="16">
        <f t="shared" si="141"/>
        <v>6.4999999999999991</v>
      </c>
      <c r="AG175" s="16">
        <f t="shared" si="141"/>
        <v>7</v>
      </c>
      <c r="AH175" s="16">
        <f t="shared" si="138"/>
        <v>7.5839999999999996</v>
      </c>
      <c r="AI175" s="16">
        <f t="shared" si="138"/>
        <v>7.5259259259259261</v>
      </c>
      <c r="AJ175" s="16">
        <f t="shared" si="138"/>
        <v>7.6060606060606055</v>
      </c>
      <c r="AK175" s="199">
        <f t="shared" si="138"/>
        <v>7.5500000000000007</v>
      </c>
      <c r="AL175" s="199" t="e">
        <f t="shared" ref="AL175:AN175" si="152">AL115/AL59</f>
        <v>#DIV/0!</v>
      </c>
      <c r="AM175" s="199" t="e">
        <f t="shared" si="152"/>
        <v>#DIV/0!</v>
      </c>
      <c r="AN175" s="199" t="e">
        <f t="shared" si="152"/>
        <v>#DIV/0!</v>
      </c>
    </row>
    <row r="176" spans="1:40" x14ac:dyDescent="0.25">
      <c r="A176" s="91" t="s">
        <v>15</v>
      </c>
      <c r="B176" s="21"/>
      <c r="C176" s="21"/>
      <c r="D176" s="16">
        <f t="shared" ref="D176:AA176" si="153">D116/D60</f>
        <v>3.2462686567164178</v>
      </c>
      <c r="E176" s="16">
        <f t="shared" si="153"/>
        <v>1.0794701986754967</v>
      </c>
      <c r="F176" s="16">
        <f t="shared" si="153"/>
        <v>2.8662420382165603</v>
      </c>
      <c r="G176" s="16">
        <f t="shared" si="153"/>
        <v>4.6193548387096772</v>
      </c>
      <c r="H176" s="16">
        <f t="shared" si="153"/>
        <v>1.7565500000000001</v>
      </c>
      <c r="I176" s="16">
        <f t="shared" si="153"/>
        <v>4.188990990990991</v>
      </c>
      <c r="J176" s="16">
        <f t="shared" si="153"/>
        <v>3.0390625</v>
      </c>
      <c r="K176" s="16">
        <f t="shared" si="153"/>
        <v>2.8030303030303032</v>
      </c>
      <c r="L176" s="16">
        <f t="shared" si="153"/>
        <v>3.0458333333333334</v>
      </c>
      <c r="M176" s="16">
        <f t="shared" si="153"/>
        <v>3.64</v>
      </c>
      <c r="N176" s="16">
        <f t="shared" si="153"/>
        <v>3.0090090090090089</v>
      </c>
      <c r="O176" s="16">
        <f t="shared" si="153"/>
        <v>3.8221343873517788</v>
      </c>
      <c r="P176" s="16">
        <f t="shared" si="153"/>
        <v>3.308300395256917</v>
      </c>
      <c r="Q176" s="16">
        <f t="shared" si="153"/>
        <v>3.5873605947955389</v>
      </c>
      <c r="R176" s="16">
        <f t="shared" si="153"/>
        <v>4.1637931034482758</v>
      </c>
      <c r="S176" s="16">
        <f t="shared" si="153"/>
        <v>4.6428571428571432</v>
      </c>
      <c r="T176" s="16">
        <f t="shared" si="153"/>
        <v>2.6736842105263157</v>
      </c>
      <c r="U176" s="16">
        <f t="shared" si="153"/>
        <v>4.8965517241379306</v>
      </c>
      <c r="V176" s="16">
        <f t="shared" si="153"/>
        <v>5.3969696969696965</v>
      </c>
      <c r="W176" s="16">
        <f t="shared" si="153"/>
        <v>5.48</v>
      </c>
      <c r="X176" s="16">
        <f t="shared" si="153"/>
        <v>4.72</v>
      </c>
      <c r="Y176" s="16">
        <f t="shared" si="153"/>
        <v>4.9870689655172411</v>
      </c>
      <c r="Z176" s="165">
        <f t="shared" si="153"/>
        <v>5.1063829787234045</v>
      </c>
      <c r="AA176" s="16">
        <f t="shared" si="153"/>
        <v>5.4949152542372879</v>
      </c>
      <c r="AB176" s="16">
        <f t="shared" si="141"/>
        <v>4.4596330275229361</v>
      </c>
      <c r="AC176" s="16">
        <f t="shared" si="141"/>
        <v>4.2095238095238097</v>
      </c>
      <c r="AD176" s="16">
        <f t="shared" si="141"/>
        <v>6.7</v>
      </c>
      <c r="AE176" s="16">
        <f t="shared" si="141"/>
        <v>5.6383928571428568</v>
      </c>
      <c r="AF176" s="16">
        <f t="shared" si="141"/>
        <v>5.6222222222222227</v>
      </c>
      <c r="AG176" s="16">
        <f t="shared" si="141"/>
        <v>5.9714285714285715</v>
      </c>
      <c r="AH176" s="16">
        <f t="shared" si="138"/>
        <v>6.9555555555555557</v>
      </c>
      <c r="AI176" s="16">
        <f t="shared" si="138"/>
        <v>6.7982222222222219</v>
      </c>
      <c r="AJ176" s="16">
        <f t="shared" si="138"/>
        <v>6.9814814814814818</v>
      </c>
      <c r="AK176" s="199">
        <f t="shared" si="138"/>
        <v>6.2879310344827593</v>
      </c>
      <c r="AL176" s="199" t="e">
        <f t="shared" ref="AL176:AN176" si="154">AL116/AL60</f>
        <v>#DIV/0!</v>
      </c>
      <c r="AM176" s="199" t="e">
        <f t="shared" si="154"/>
        <v>#DIV/0!</v>
      </c>
      <c r="AN176" s="199" t="e">
        <f t="shared" si="154"/>
        <v>#DIV/0!</v>
      </c>
    </row>
    <row r="177" spans="1:40" x14ac:dyDescent="0.25">
      <c r="A177" s="91" t="s">
        <v>102</v>
      </c>
      <c r="B177" s="21"/>
      <c r="C177" s="21"/>
      <c r="D177" s="16">
        <f t="shared" ref="D177:AA177" si="155">D117/D61</f>
        <v>1.8726346433770014</v>
      </c>
      <c r="E177" s="16">
        <f t="shared" si="155"/>
        <v>0.29106628242074928</v>
      </c>
      <c r="F177" s="16">
        <f t="shared" si="155"/>
        <v>1.7489361702127659</v>
      </c>
      <c r="G177" s="16">
        <f t="shared" si="155"/>
        <v>2.4445191661062542</v>
      </c>
      <c r="H177" s="16">
        <f t="shared" si="155"/>
        <v>1.1341496598639456</v>
      </c>
      <c r="I177" s="16">
        <f t="shared" si="155"/>
        <v>2.6032949125596185</v>
      </c>
      <c r="J177" s="16">
        <f t="shared" si="155"/>
        <v>2.6632572777340675</v>
      </c>
      <c r="K177" s="16">
        <f t="shared" si="155"/>
        <v>2.0624660018132368</v>
      </c>
      <c r="L177" s="16">
        <f t="shared" si="155"/>
        <v>1.857487922705314</v>
      </c>
      <c r="M177" s="16">
        <f t="shared" si="155"/>
        <v>2.6688524590163936</v>
      </c>
      <c r="N177" s="16">
        <f t="shared" si="155"/>
        <v>2.3563829787234041</v>
      </c>
      <c r="O177" s="16">
        <f t="shared" si="155"/>
        <v>2.6421703296703298</v>
      </c>
      <c r="P177" s="16">
        <f t="shared" si="155"/>
        <v>2.2230769230769232</v>
      </c>
      <c r="Q177" s="16">
        <f t="shared" si="155"/>
        <v>2.6978991596638657</v>
      </c>
      <c r="R177" s="16">
        <f t="shared" si="155"/>
        <v>3.1983240223463687</v>
      </c>
      <c r="S177" s="16">
        <f t="shared" si="155"/>
        <v>3.2068311195445922</v>
      </c>
      <c r="T177" s="16">
        <f t="shared" si="155"/>
        <v>1.8077922077922077</v>
      </c>
      <c r="U177" s="16">
        <f t="shared" si="155"/>
        <v>3.6269230769230769</v>
      </c>
      <c r="V177" s="16">
        <f t="shared" si="155"/>
        <v>3.7046762589928059</v>
      </c>
      <c r="W177" s="16">
        <f t="shared" si="155"/>
        <v>3.7006451612903226</v>
      </c>
      <c r="X177" s="16">
        <f t="shared" si="155"/>
        <v>3.6162790697674421</v>
      </c>
      <c r="Y177" s="16">
        <f t="shared" si="155"/>
        <v>3.4830065359477125</v>
      </c>
      <c r="Z177" s="165">
        <f t="shared" si="155"/>
        <v>2.1797297297297296</v>
      </c>
      <c r="AA177" s="16">
        <f t="shared" si="155"/>
        <v>4.3578947368421055</v>
      </c>
      <c r="AB177" s="16">
        <f t="shared" si="141"/>
        <v>2.2923076923076922</v>
      </c>
      <c r="AC177" s="16">
        <f t="shared" si="141"/>
        <v>2.5931818181818183</v>
      </c>
      <c r="AD177" s="16">
        <f t="shared" si="141"/>
        <v>5.0158730158730158</v>
      </c>
      <c r="AE177" s="16">
        <f t="shared" si="141"/>
        <v>4.3719791666666667</v>
      </c>
      <c r="AF177" s="16">
        <f t="shared" si="141"/>
        <v>3.4494845360824744</v>
      </c>
      <c r="AG177" s="16">
        <f t="shared" si="141"/>
        <v>4.8106194690265482</v>
      </c>
      <c r="AH177" s="16">
        <f t="shared" si="138"/>
        <v>4.6310344827586203</v>
      </c>
      <c r="AI177" s="16">
        <f t="shared" si="138"/>
        <v>4.7832720588235293</v>
      </c>
      <c r="AJ177" s="16">
        <f t="shared" si="138"/>
        <v>4.997841726618705</v>
      </c>
      <c r="AK177" s="199">
        <f t="shared" si="138"/>
        <v>2.7547169811320753</v>
      </c>
      <c r="AL177" s="199" t="e">
        <f t="shared" ref="AL177:AN177" si="156">AL117/AL61</f>
        <v>#DIV/0!</v>
      </c>
      <c r="AM177" s="199" t="e">
        <f t="shared" si="156"/>
        <v>#DIV/0!</v>
      </c>
      <c r="AN177" s="199" t="e">
        <f t="shared" si="156"/>
        <v>#DIV/0!</v>
      </c>
    </row>
    <row r="178" spans="1:40" x14ac:dyDescent="0.25">
      <c r="A178" s="20"/>
      <c r="B178" s="20"/>
      <c r="C178" s="20"/>
      <c r="D178" s="20"/>
      <c r="E178" s="20"/>
      <c r="F178" s="20"/>
      <c r="G178" s="4" t="s">
        <v>17</v>
      </c>
      <c r="H178" s="6" t="s">
        <v>17</v>
      </c>
      <c r="I178" s="6" t="s">
        <v>17</v>
      </c>
      <c r="J178" s="6" t="s">
        <v>17</v>
      </c>
      <c r="K178" s="6" t="s">
        <v>17</v>
      </c>
      <c r="L178" s="6" t="s">
        <v>17</v>
      </c>
      <c r="M178" s="6" t="s">
        <v>17</v>
      </c>
      <c r="N178" s="6" t="s">
        <v>17</v>
      </c>
      <c r="O178" s="6" t="s">
        <v>17</v>
      </c>
      <c r="P178" s="6" t="s">
        <v>17</v>
      </c>
      <c r="Q178" s="6" t="s">
        <v>17</v>
      </c>
      <c r="R178" s="6"/>
      <c r="S178" s="6"/>
      <c r="T178" s="16"/>
      <c r="U178" s="16"/>
      <c r="V178" s="16"/>
      <c r="W178" s="16"/>
      <c r="X178" s="16"/>
      <c r="Y178" s="16"/>
      <c r="Z178" s="165"/>
      <c r="AA178" s="16"/>
      <c r="AB178" s="16"/>
      <c r="AC178" s="16"/>
      <c r="AD178" s="16"/>
      <c r="AE178" s="16"/>
      <c r="AF178" s="16"/>
      <c r="AG178" s="16"/>
      <c r="AH178" s="139"/>
      <c r="AI178" s="139"/>
      <c r="AJ178" s="139"/>
      <c r="AK178" s="199"/>
      <c r="AL178" s="199"/>
      <c r="AM178" s="199"/>
      <c r="AN178" s="199"/>
    </row>
    <row r="179" spans="1:40" x14ac:dyDescent="0.25">
      <c r="A179" s="16"/>
      <c r="D179" s="106"/>
      <c r="E179" s="106"/>
      <c r="F179" s="106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3"/>
      <c r="S179" s="13"/>
      <c r="T179" s="13"/>
      <c r="U179" s="13"/>
      <c r="V179" s="13"/>
      <c r="W179" s="13"/>
      <c r="X179" s="13"/>
      <c r="Y179" s="13"/>
      <c r="Z179" s="172"/>
      <c r="AA179" s="13"/>
      <c r="AB179" s="33"/>
      <c r="AC179" s="33"/>
      <c r="AD179" s="33"/>
      <c r="AE179" s="33"/>
      <c r="AF179" s="112"/>
      <c r="AG179" s="112"/>
      <c r="AH179" s="143"/>
      <c r="AI179" s="143"/>
      <c r="AJ179" s="143"/>
      <c r="AK179" s="199"/>
      <c r="AL179" s="199"/>
      <c r="AM179" s="199"/>
      <c r="AN179" s="199"/>
    </row>
    <row r="180" spans="1:40" x14ac:dyDescent="0.25">
      <c r="A180" s="45" t="s">
        <v>18</v>
      </c>
      <c r="B180" s="67"/>
      <c r="C180" s="67"/>
      <c r="D180" s="40">
        <f t="shared" ref="D180:AB180" si="157">D119/D63</f>
        <v>2.4399750545681322</v>
      </c>
      <c r="E180" s="40">
        <f t="shared" si="157"/>
        <v>0.84772010324060798</v>
      </c>
      <c r="F180" s="40">
        <f t="shared" si="157"/>
        <v>2.4787001638448936</v>
      </c>
      <c r="G180" s="40">
        <f t="shared" si="157"/>
        <v>3.0820490608965794</v>
      </c>
      <c r="H180" s="40">
        <f t="shared" si="157"/>
        <v>1.4928560780593576</v>
      </c>
      <c r="I180" s="40">
        <f t="shared" si="157"/>
        <v>2.9313571212579377</v>
      </c>
      <c r="J180" s="40">
        <f t="shared" si="157"/>
        <v>2.8509967271645347</v>
      </c>
      <c r="K180" s="40">
        <f t="shared" si="157"/>
        <v>2.4369079837618401</v>
      </c>
      <c r="L180" s="40">
        <f t="shared" si="157"/>
        <v>2.5685957241711712</v>
      </c>
      <c r="M180" s="40">
        <f t="shared" si="157"/>
        <v>3.2077540356443031</v>
      </c>
      <c r="N180" s="40">
        <f t="shared" si="157"/>
        <v>2.7999648454227057</v>
      </c>
      <c r="O180" s="40">
        <f t="shared" si="157"/>
        <v>3.2257928721062816</v>
      </c>
      <c r="P180" s="40">
        <f t="shared" si="157"/>
        <v>2.9486962118714577</v>
      </c>
      <c r="Q180" s="40">
        <f t="shared" si="157"/>
        <v>3.3348573840256037</v>
      </c>
      <c r="R180" s="48">
        <f t="shared" si="157"/>
        <v>4.0747330960854091</v>
      </c>
      <c r="S180" s="48">
        <f t="shared" si="157"/>
        <v>4.1357330333708289</v>
      </c>
      <c r="T180" s="48">
        <f t="shared" si="157"/>
        <v>2.7921467199623793</v>
      </c>
      <c r="U180" s="48">
        <f t="shared" si="157"/>
        <v>4.5373347624151483</v>
      </c>
      <c r="V180" s="48">
        <f t="shared" si="157"/>
        <v>4.9639546858908341</v>
      </c>
      <c r="W180" s="48">
        <f t="shared" si="157"/>
        <v>4.6729142357059512</v>
      </c>
      <c r="X180" s="48">
        <f t="shared" si="157"/>
        <v>4.3670699321333721</v>
      </c>
      <c r="Y180" s="48">
        <f t="shared" si="157"/>
        <v>4.4903675163011263</v>
      </c>
      <c r="Z180" s="185">
        <f t="shared" si="157"/>
        <v>4.246476341147706</v>
      </c>
      <c r="AA180" s="128">
        <f t="shared" si="157"/>
        <v>5.3009448701733506</v>
      </c>
      <c r="AB180" s="128">
        <f t="shared" si="157"/>
        <v>3.7525679929132814</v>
      </c>
      <c r="AC180" s="128">
        <f t="shared" ref="AC180:AI180" si="158">AC119/AC63</f>
        <v>3.9956337485552846</v>
      </c>
      <c r="AD180" s="128">
        <f t="shared" si="158"/>
        <v>6.3988434908316218</v>
      </c>
      <c r="AE180" s="128">
        <f t="shared" si="158"/>
        <v>5.3949155831554441</v>
      </c>
      <c r="AF180" s="128">
        <f t="shared" si="158"/>
        <v>4.9011084546837651</v>
      </c>
      <c r="AG180" s="128">
        <f t="shared" si="158"/>
        <v>5.8602727133445685</v>
      </c>
      <c r="AH180" s="128">
        <f t="shared" si="158"/>
        <v>5.9211003846991357</v>
      </c>
      <c r="AI180" s="128">
        <f t="shared" si="158"/>
        <v>5.8662600076248568</v>
      </c>
      <c r="AJ180" s="128">
        <f>AJ119/AJ63</f>
        <v>6.3397490429604435</v>
      </c>
      <c r="AK180" s="215">
        <f>AK119/AK63</f>
        <v>5.0829397818871502</v>
      </c>
      <c r="AL180" s="215" t="e">
        <f t="shared" ref="AL180:AN180" si="159">AL119/AL63</f>
        <v>#DIV/0!</v>
      </c>
      <c r="AM180" s="215" t="e">
        <f t="shared" si="159"/>
        <v>#DIV/0!</v>
      </c>
      <c r="AN180" s="215" t="e">
        <f t="shared" si="159"/>
        <v>#DIV/0!</v>
      </c>
    </row>
    <row r="181" spans="1:40" x14ac:dyDescent="0.25">
      <c r="N181"/>
      <c r="T181" s="92"/>
      <c r="U181" s="92"/>
      <c r="V181" s="92"/>
      <c r="W181" s="92"/>
      <c r="X181" s="92"/>
      <c r="AA181" s="92"/>
      <c r="AD181" s="92" t="s">
        <v>158</v>
      </c>
      <c r="AE181" s="92"/>
      <c r="AF181" s="92"/>
      <c r="AG181" s="92"/>
      <c r="AH181" s="136"/>
      <c r="AI181" s="136"/>
      <c r="AJ181" s="158" t="s">
        <v>163</v>
      </c>
      <c r="AK181" s="201"/>
    </row>
    <row r="182" spans="1:40" x14ac:dyDescent="0.25">
      <c r="N182"/>
      <c r="T182" s="92"/>
      <c r="U182" s="92"/>
      <c r="V182" s="92"/>
      <c r="W182" s="92"/>
      <c r="X182" s="92"/>
      <c r="AA182" s="92"/>
      <c r="AD182" s="92"/>
      <c r="AE182" s="92"/>
      <c r="AF182" s="92"/>
      <c r="AG182" s="92"/>
      <c r="AH182" s="136"/>
      <c r="AI182" s="136"/>
      <c r="AJ182" s="37"/>
      <c r="AL182" s="45">
        <f>AVERAGE(AF180:AJ180)</f>
        <v>5.7776981206625537</v>
      </c>
      <c r="AM182" s="194" t="s">
        <v>178</v>
      </c>
    </row>
    <row r="183" spans="1:40" x14ac:dyDescent="0.25">
      <c r="N183"/>
      <c r="T183" s="92"/>
      <c r="U183" s="92"/>
      <c r="V183" s="92"/>
      <c r="W183" s="92"/>
      <c r="X183" s="92"/>
      <c r="AA183" s="92"/>
      <c r="AD183" s="92"/>
      <c r="AE183" s="92"/>
      <c r="AF183" s="92"/>
      <c r="AG183" s="92"/>
      <c r="AH183" s="136"/>
      <c r="AI183" s="136"/>
      <c r="AJ183" s="37"/>
      <c r="AL183" s="49">
        <f>AVERAGE(AA180:AJ180)</f>
        <v>5.373139628894176</v>
      </c>
      <c r="AM183" s="194" t="s">
        <v>179</v>
      </c>
    </row>
    <row r="184" spans="1:40" x14ac:dyDescent="0.25">
      <c r="N184"/>
      <c r="AE184" s="94"/>
      <c r="AF184" s="94"/>
      <c r="AG184" s="94"/>
      <c r="AH184" s="142"/>
      <c r="AI184" s="142"/>
      <c r="AJ184" s="142"/>
    </row>
    <row r="185" spans="1:40" x14ac:dyDescent="0.25">
      <c r="A185" s="2" t="s">
        <v>46</v>
      </c>
      <c r="N185"/>
      <c r="AE185" s="94"/>
      <c r="AF185" s="94"/>
      <c r="AG185" s="94"/>
      <c r="AH185" s="142"/>
      <c r="AI185" s="142"/>
      <c r="AJ185" s="142"/>
    </row>
    <row r="186" spans="1:40" x14ac:dyDescent="0.25">
      <c r="A186" s="2" t="s">
        <v>47</v>
      </c>
      <c r="N186"/>
      <c r="AE186" s="94"/>
      <c r="AF186" s="94"/>
      <c r="AG186" s="94"/>
      <c r="AH186" s="142"/>
      <c r="AI186" s="142"/>
      <c r="AJ186" s="142"/>
    </row>
    <row r="187" spans="1:40" x14ac:dyDescent="0.25"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</row>
    <row r="188" spans="1:40" x14ac:dyDescent="0.25">
      <c r="A188" s="71" t="s">
        <v>48</v>
      </c>
      <c r="B188" s="30" t="str">
        <f t="shared" ref="B188:Y188" si="160">B14</f>
        <v>1988/89</v>
      </c>
      <c r="C188" s="30" t="str">
        <f t="shared" si="160"/>
        <v>1989/90</v>
      </c>
      <c r="D188" s="30" t="str">
        <f t="shared" si="160"/>
        <v>1990/91</v>
      </c>
      <c r="E188" s="30" t="str">
        <f t="shared" si="160"/>
        <v>1991/92</v>
      </c>
      <c r="F188" s="30" t="str">
        <f t="shared" si="160"/>
        <v>1992/93</v>
      </c>
      <c r="G188" s="30" t="str">
        <f t="shared" si="160"/>
        <v>1993/94</v>
      </c>
      <c r="H188" s="30" t="str">
        <f t="shared" si="160"/>
        <v>1994/95</v>
      </c>
      <c r="I188" s="30" t="str">
        <f t="shared" si="160"/>
        <v>1995/96</v>
      </c>
      <c r="J188" s="30" t="str">
        <f t="shared" si="160"/>
        <v>1996/97</v>
      </c>
      <c r="K188" s="30" t="str">
        <f t="shared" si="160"/>
        <v>1997/98</v>
      </c>
      <c r="L188" s="30" t="str">
        <f t="shared" si="160"/>
        <v>1998/99</v>
      </c>
      <c r="M188" s="30" t="str">
        <f t="shared" si="160"/>
        <v>1999/2000</v>
      </c>
      <c r="N188" s="30" t="str">
        <f t="shared" si="160"/>
        <v>2000/01</v>
      </c>
      <c r="O188" s="30" t="str">
        <f t="shared" si="160"/>
        <v>2001/02</v>
      </c>
      <c r="P188" s="30" t="str">
        <f t="shared" si="160"/>
        <v>2002/03</v>
      </c>
      <c r="Q188" s="30" t="str">
        <f t="shared" si="160"/>
        <v>2003/04</v>
      </c>
      <c r="R188" s="30" t="str">
        <f t="shared" si="160"/>
        <v>2004/05</v>
      </c>
      <c r="S188" s="30" t="str">
        <f t="shared" si="160"/>
        <v>2005/06</v>
      </c>
      <c r="T188" s="30" t="str">
        <f t="shared" si="160"/>
        <v>2006/07</v>
      </c>
      <c r="U188" s="30" t="str">
        <f t="shared" si="160"/>
        <v>2007/08</v>
      </c>
      <c r="V188" s="30" t="str">
        <f t="shared" si="160"/>
        <v>2008/09</v>
      </c>
      <c r="W188" s="30" t="str">
        <f t="shared" si="160"/>
        <v>2009/10</v>
      </c>
      <c r="X188" s="30" t="str">
        <f t="shared" si="160"/>
        <v>2010/11</v>
      </c>
      <c r="Y188" s="30" t="str">
        <f t="shared" si="160"/>
        <v>2011/12</v>
      </c>
      <c r="Z188" s="169" t="s">
        <v>111</v>
      </c>
      <c r="AA188" s="44" t="s">
        <v>113</v>
      </c>
      <c r="AB188" s="95" t="s">
        <v>136</v>
      </c>
      <c r="AC188" s="95" t="s">
        <v>157</v>
      </c>
      <c r="AD188" s="95" t="s">
        <v>162</v>
      </c>
      <c r="AE188" s="95" t="s">
        <v>164</v>
      </c>
      <c r="AF188" s="95" t="s">
        <v>168</v>
      </c>
      <c r="AG188" s="95" t="s">
        <v>175</v>
      </c>
      <c r="AH188" s="95" t="s">
        <v>169</v>
      </c>
      <c r="AI188" s="95" t="s">
        <v>176</v>
      </c>
      <c r="AJ188" s="95" t="s">
        <v>177</v>
      </c>
      <c r="AK188" s="203" t="s">
        <v>180</v>
      </c>
      <c r="AL188" s="203" t="s">
        <v>182</v>
      </c>
      <c r="AM188" s="203" t="s">
        <v>183</v>
      </c>
      <c r="AN188" s="203" t="s">
        <v>184</v>
      </c>
    </row>
    <row r="189" spans="1:40" x14ac:dyDescent="0.25">
      <c r="A189" s="72" t="s">
        <v>49</v>
      </c>
      <c r="B189" s="33" t="s">
        <v>7</v>
      </c>
      <c r="C189" s="33" t="s">
        <v>7</v>
      </c>
      <c r="D189" s="33" t="s">
        <v>7</v>
      </c>
      <c r="E189" s="33" t="s">
        <v>7</v>
      </c>
      <c r="F189" s="33" t="s">
        <v>7</v>
      </c>
      <c r="G189" s="33" t="s">
        <v>7</v>
      </c>
      <c r="H189" s="33" t="s">
        <v>7</v>
      </c>
      <c r="I189" s="33" t="s">
        <v>7</v>
      </c>
      <c r="J189" s="33" t="s">
        <v>7</v>
      </c>
      <c r="K189" s="33" t="s">
        <v>7</v>
      </c>
      <c r="L189" s="33" t="s">
        <v>7</v>
      </c>
      <c r="M189" s="33" t="s">
        <v>7</v>
      </c>
      <c r="N189" s="33" t="s">
        <v>7</v>
      </c>
      <c r="O189" s="33" t="s">
        <v>7</v>
      </c>
      <c r="P189" s="33" t="s">
        <v>7</v>
      </c>
      <c r="Q189" s="33" t="s">
        <v>7</v>
      </c>
      <c r="R189" s="33" t="s">
        <v>7</v>
      </c>
      <c r="S189" s="33" t="s">
        <v>7</v>
      </c>
      <c r="T189" s="33" t="s">
        <v>7</v>
      </c>
      <c r="U189" s="33" t="s">
        <v>7</v>
      </c>
      <c r="V189" s="33" t="s">
        <v>7</v>
      </c>
      <c r="W189" s="33" t="s">
        <v>7</v>
      </c>
      <c r="X189" s="33" t="s">
        <v>7</v>
      </c>
      <c r="Y189" s="33" t="s">
        <v>7</v>
      </c>
      <c r="Z189" s="163" t="s">
        <v>7</v>
      </c>
      <c r="AA189" s="33"/>
      <c r="AB189" s="33"/>
      <c r="AC189" s="33" t="s">
        <v>7</v>
      </c>
      <c r="AD189" s="33" t="s">
        <v>7</v>
      </c>
      <c r="AE189" s="33" t="s">
        <v>7</v>
      </c>
      <c r="AF189" s="130" t="s">
        <v>165</v>
      </c>
      <c r="AG189" s="133" t="s">
        <v>165</v>
      </c>
      <c r="AH189" s="133" t="s">
        <v>165</v>
      </c>
      <c r="AI189" s="133" t="s">
        <v>165</v>
      </c>
      <c r="AJ189" s="133" t="s">
        <v>165</v>
      </c>
      <c r="AK189" s="198" t="s">
        <v>165</v>
      </c>
      <c r="AL189" s="198" t="s">
        <v>165</v>
      </c>
      <c r="AM189" s="198" t="s">
        <v>165</v>
      </c>
      <c r="AN189" s="198" t="s">
        <v>165</v>
      </c>
    </row>
    <row r="190" spans="1:40" x14ac:dyDescent="0.25">
      <c r="A190" s="71"/>
      <c r="B190" s="3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186"/>
      <c r="AA190" s="25"/>
      <c r="AB190" s="25"/>
      <c r="AC190" s="25"/>
      <c r="AD190" s="25"/>
      <c r="AE190" s="25"/>
      <c r="AF190" s="25"/>
      <c r="AG190" s="154"/>
      <c r="AH190" s="154"/>
      <c r="AI190" s="154"/>
      <c r="AJ190" s="154"/>
      <c r="AK190" s="199"/>
      <c r="AL190" s="199"/>
      <c r="AM190" s="199"/>
      <c r="AN190" s="199"/>
    </row>
    <row r="191" spans="1:40" x14ac:dyDescent="0.25">
      <c r="A191" s="73" t="s">
        <v>50</v>
      </c>
      <c r="B191" s="17">
        <f t="shared" ref="B191:AK191" si="161">+B27</f>
        <v>2160</v>
      </c>
      <c r="C191" s="17">
        <f t="shared" si="161"/>
        <v>1965</v>
      </c>
      <c r="D191" s="17">
        <f t="shared" si="161"/>
        <v>1717</v>
      </c>
      <c r="E191" s="17">
        <f t="shared" si="161"/>
        <v>1881</v>
      </c>
      <c r="F191" s="17">
        <f t="shared" si="161"/>
        <v>1984</v>
      </c>
      <c r="G191" s="17">
        <f t="shared" si="161"/>
        <v>2027.8409999999999</v>
      </c>
      <c r="H191" s="17">
        <f t="shared" si="161"/>
        <v>1400.9</v>
      </c>
      <c r="I191" s="17">
        <f t="shared" si="161"/>
        <v>1904</v>
      </c>
      <c r="J191" s="17">
        <f t="shared" si="161"/>
        <v>1794</v>
      </c>
      <c r="K191" s="17">
        <f t="shared" si="161"/>
        <v>1797.2</v>
      </c>
      <c r="L191" s="17">
        <f t="shared" si="161"/>
        <v>1829.7</v>
      </c>
      <c r="M191" s="17">
        <f t="shared" si="161"/>
        <v>2148.5</v>
      </c>
      <c r="N191" s="17">
        <f t="shared" si="161"/>
        <v>1562.0050000000001</v>
      </c>
      <c r="O191" s="17">
        <f t="shared" si="161"/>
        <v>1842.58</v>
      </c>
      <c r="P191" s="17">
        <f t="shared" si="161"/>
        <v>2232.4499999999998</v>
      </c>
      <c r="Q191" s="17">
        <f t="shared" si="161"/>
        <v>1842</v>
      </c>
      <c r="R191" s="17">
        <f t="shared" si="161"/>
        <v>1700</v>
      </c>
      <c r="S191" s="17">
        <f t="shared" si="161"/>
        <v>1033</v>
      </c>
      <c r="T191" s="17">
        <f t="shared" si="161"/>
        <v>1624.8</v>
      </c>
      <c r="U191" s="17">
        <f t="shared" si="161"/>
        <v>1737</v>
      </c>
      <c r="V191" s="17">
        <f t="shared" si="161"/>
        <v>1489</v>
      </c>
      <c r="W191" s="17">
        <f t="shared" si="161"/>
        <v>1719.7</v>
      </c>
      <c r="X191" s="17">
        <f t="shared" si="161"/>
        <v>1418.3</v>
      </c>
      <c r="Y191" s="17">
        <f t="shared" si="161"/>
        <v>1636.2</v>
      </c>
      <c r="Z191" s="179">
        <f t="shared" si="161"/>
        <v>1617.2</v>
      </c>
      <c r="AA191" s="17">
        <f t="shared" si="161"/>
        <v>1551.2</v>
      </c>
      <c r="AB191" s="17">
        <f t="shared" si="161"/>
        <v>1448.0500000000002</v>
      </c>
      <c r="AC191" s="17">
        <f t="shared" si="161"/>
        <v>1014.75</v>
      </c>
      <c r="AD191" s="17">
        <f t="shared" si="161"/>
        <v>1643.1</v>
      </c>
      <c r="AE191" s="17">
        <f t="shared" si="161"/>
        <v>1268.0999999999999</v>
      </c>
      <c r="AF191" s="17">
        <f t="shared" si="161"/>
        <v>1298.3999999999999</v>
      </c>
      <c r="AG191" s="152">
        <f t="shared" si="161"/>
        <v>1616.3</v>
      </c>
      <c r="AH191" s="152">
        <f t="shared" si="161"/>
        <v>1691.9</v>
      </c>
      <c r="AI191" s="152">
        <f t="shared" si="161"/>
        <v>1575</v>
      </c>
      <c r="AJ191" s="152">
        <f t="shared" si="161"/>
        <v>1521.3</v>
      </c>
      <c r="AK191" s="211">
        <f t="shared" si="161"/>
        <v>1554.75</v>
      </c>
      <c r="AL191" s="211">
        <f t="shared" ref="AL191:AN191" si="162">+AL27</f>
        <v>0</v>
      </c>
      <c r="AM191" s="211">
        <f t="shared" si="162"/>
        <v>0</v>
      </c>
      <c r="AN191" s="211">
        <f t="shared" si="162"/>
        <v>0</v>
      </c>
    </row>
    <row r="192" spans="1:40" x14ac:dyDescent="0.25">
      <c r="A192" s="73" t="s">
        <v>51</v>
      </c>
      <c r="B192" s="17">
        <f t="shared" ref="B192:V192" si="163">+B44</f>
        <v>1645</v>
      </c>
      <c r="C192" s="17">
        <f t="shared" si="163"/>
        <v>1538</v>
      </c>
      <c r="D192" s="17">
        <f t="shared" si="163"/>
        <v>1490</v>
      </c>
      <c r="E192" s="17">
        <f t="shared" si="163"/>
        <v>1606</v>
      </c>
      <c r="F192" s="17">
        <f t="shared" si="163"/>
        <v>1678</v>
      </c>
      <c r="G192" s="17">
        <f t="shared" si="163"/>
        <v>1878.6510000000001</v>
      </c>
      <c r="H192" s="17">
        <f t="shared" si="163"/>
        <v>1550.7</v>
      </c>
      <c r="I192" s="17">
        <f t="shared" si="163"/>
        <v>1403</v>
      </c>
      <c r="J192" s="17">
        <f t="shared" si="163"/>
        <v>1567</v>
      </c>
      <c r="K192" s="17">
        <f t="shared" si="163"/>
        <v>1158.8</v>
      </c>
      <c r="L192" s="17">
        <f t="shared" si="163"/>
        <v>1075</v>
      </c>
      <c r="M192" s="17">
        <f t="shared" si="163"/>
        <v>1280.94</v>
      </c>
      <c r="N192" s="17">
        <f t="shared" si="163"/>
        <v>1111.9000000000001</v>
      </c>
      <c r="O192" s="17">
        <f t="shared" si="163"/>
        <v>1174.3</v>
      </c>
      <c r="P192" s="17">
        <f t="shared" si="163"/>
        <v>952.5</v>
      </c>
      <c r="Q192" s="17">
        <f t="shared" si="163"/>
        <v>1001.3</v>
      </c>
      <c r="R192" s="17">
        <f t="shared" si="163"/>
        <v>1110</v>
      </c>
      <c r="S192" s="17">
        <f t="shared" si="163"/>
        <v>567.20000000000005</v>
      </c>
      <c r="T192" s="17">
        <f t="shared" si="163"/>
        <v>927</v>
      </c>
      <c r="U192" s="17">
        <f t="shared" si="163"/>
        <v>1062</v>
      </c>
      <c r="V192" s="17">
        <f t="shared" si="163"/>
        <v>938.5</v>
      </c>
      <c r="W192" s="17">
        <f t="shared" ref="W192:AB192" si="164">+W44</f>
        <v>1022.7</v>
      </c>
      <c r="X192" s="17">
        <f t="shared" si="164"/>
        <v>954</v>
      </c>
      <c r="Y192" s="17">
        <f t="shared" si="164"/>
        <v>1063</v>
      </c>
      <c r="Z192" s="179">
        <f t="shared" si="164"/>
        <v>1164</v>
      </c>
      <c r="AA192" s="17">
        <f t="shared" si="164"/>
        <v>1137</v>
      </c>
      <c r="AB192" s="17">
        <f t="shared" si="164"/>
        <v>1204.8</v>
      </c>
      <c r="AC192" s="17">
        <f t="shared" ref="AC192:AH192" si="165">+AC44</f>
        <v>932</v>
      </c>
      <c r="AD192" s="17">
        <f t="shared" si="165"/>
        <v>985.5</v>
      </c>
      <c r="AE192" s="17">
        <f t="shared" si="165"/>
        <v>1050.75</v>
      </c>
      <c r="AF192" s="17">
        <f t="shared" si="165"/>
        <v>1002.0999999999999</v>
      </c>
      <c r="AG192" s="152">
        <f t="shared" si="165"/>
        <v>994.5</v>
      </c>
      <c r="AH192" s="152">
        <f t="shared" si="165"/>
        <v>1063.5</v>
      </c>
      <c r="AI192" s="152">
        <f>+AI44</f>
        <v>1048</v>
      </c>
      <c r="AJ192" s="152">
        <f>+AJ44</f>
        <v>1064.8</v>
      </c>
      <c r="AK192" s="211">
        <f>+AK44</f>
        <v>1081.5</v>
      </c>
      <c r="AL192" s="211">
        <f t="shared" ref="AL192:AN192" si="166">+AL44</f>
        <v>0</v>
      </c>
      <c r="AM192" s="211">
        <f t="shared" si="166"/>
        <v>0</v>
      </c>
      <c r="AN192" s="211">
        <f t="shared" si="166"/>
        <v>0</v>
      </c>
    </row>
    <row r="193" spans="1:40" x14ac:dyDescent="0.25">
      <c r="A193" s="7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9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213"/>
      <c r="AL193" s="213"/>
      <c r="AM193" s="213"/>
      <c r="AN193" s="213"/>
    </row>
    <row r="194" spans="1:40" x14ac:dyDescent="0.25">
      <c r="A194" s="73" t="s">
        <v>52</v>
      </c>
      <c r="B194" s="17">
        <f t="shared" ref="B194:G194" si="167">+B191+B192</f>
        <v>3805</v>
      </c>
      <c r="C194" s="17">
        <f t="shared" si="167"/>
        <v>3503</v>
      </c>
      <c r="D194" s="17">
        <f t="shared" si="167"/>
        <v>3207</v>
      </c>
      <c r="E194" s="17">
        <f t="shared" si="167"/>
        <v>3487</v>
      </c>
      <c r="F194" s="17">
        <f t="shared" si="167"/>
        <v>3662</v>
      </c>
      <c r="G194" s="17">
        <f t="shared" si="167"/>
        <v>3906.4920000000002</v>
      </c>
      <c r="H194" s="17">
        <f t="shared" ref="H194:V194" si="168">+H191+H192</f>
        <v>2951.6000000000004</v>
      </c>
      <c r="I194" s="17">
        <f t="shared" si="168"/>
        <v>3307</v>
      </c>
      <c r="J194" s="17">
        <f t="shared" si="168"/>
        <v>3361</v>
      </c>
      <c r="K194" s="17">
        <f t="shared" si="168"/>
        <v>2956</v>
      </c>
      <c r="L194" s="17">
        <f t="shared" si="168"/>
        <v>2904.7</v>
      </c>
      <c r="M194" s="17">
        <f t="shared" si="168"/>
        <v>3429.44</v>
      </c>
      <c r="N194" s="17">
        <f t="shared" si="168"/>
        <v>2673.9050000000002</v>
      </c>
      <c r="O194" s="17">
        <f t="shared" si="168"/>
        <v>3016.88</v>
      </c>
      <c r="P194" s="17">
        <f t="shared" si="168"/>
        <v>3184.95</v>
      </c>
      <c r="Q194" s="17">
        <f t="shared" si="168"/>
        <v>2843.3</v>
      </c>
      <c r="R194" s="17">
        <f t="shared" si="168"/>
        <v>2810</v>
      </c>
      <c r="S194" s="17">
        <f t="shared" si="168"/>
        <v>1600.2</v>
      </c>
      <c r="T194" s="17">
        <f t="shared" si="168"/>
        <v>2551.8000000000002</v>
      </c>
      <c r="U194" s="17">
        <f t="shared" si="168"/>
        <v>2799</v>
      </c>
      <c r="V194" s="17">
        <f t="shared" si="168"/>
        <v>2427.5</v>
      </c>
      <c r="W194" s="17">
        <f t="shared" ref="W194:AB194" si="169">+W191+W192</f>
        <v>2742.4</v>
      </c>
      <c r="X194" s="17">
        <f t="shared" si="169"/>
        <v>2372.3000000000002</v>
      </c>
      <c r="Y194" s="17">
        <f t="shared" si="169"/>
        <v>2699.2</v>
      </c>
      <c r="Z194" s="179">
        <f t="shared" si="169"/>
        <v>2781.2</v>
      </c>
      <c r="AA194" s="17">
        <f t="shared" si="169"/>
        <v>2688.2</v>
      </c>
      <c r="AB194" s="17">
        <f t="shared" si="169"/>
        <v>2652.8500000000004</v>
      </c>
      <c r="AC194" s="17">
        <f t="shared" ref="AC194:AH194" si="170">+AC191+AC192</f>
        <v>1946.75</v>
      </c>
      <c r="AD194" s="17">
        <f t="shared" si="170"/>
        <v>2628.6</v>
      </c>
      <c r="AE194" s="17">
        <f t="shared" si="170"/>
        <v>2318.85</v>
      </c>
      <c r="AF194" s="17">
        <f t="shared" si="170"/>
        <v>2300.5</v>
      </c>
      <c r="AG194" s="17">
        <f t="shared" si="170"/>
        <v>2610.8000000000002</v>
      </c>
      <c r="AH194" s="17">
        <f t="shared" si="170"/>
        <v>2755.4</v>
      </c>
      <c r="AI194" s="17">
        <f>+AI191+AI192</f>
        <v>2623</v>
      </c>
      <c r="AJ194" s="17">
        <f>+AJ191+AJ192</f>
        <v>2586.1</v>
      </c>
      <c r="AK194" s="213">
        <f>+AK191+AK192</f>
        <v>2636.25</v>
      </c>
      <c r="AL194" s="213">
        <f t="shared" ref="AL194:AN194" si="171">+AL191+AL192</f>
        <v>0</v>
      </c>
      <c r="AM194" s="213">
        <f t="shared" si="171"/>
        <v>0</v>
      </c>
      <c r="AN194" s="213">
        <f t="shared" si="171"/>
        <v>0</v>
      </c>
    </row>
    <row r="195" spans="1:40" x14ac:dyDescent="0.25">
      <c r="A195" s="7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9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213"/>
      <c r="AL195" s="213"/>
      <c r="AM195" s="213"/>
      <c r="AN195" s="213"/>
    </row>
    <row r="196" spans="1:40" x14ac:dyDescent="0.25">
      <c r="A196" s="73" t="s">
        <v>53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9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213"/>
      <c r="AL196" s="213"/>
      <c r="AM196" s="213"/>
      <c r="AN196" s="213"/>
    </row>
    <row r="197" spans="1:40" x14ac:dyDescent="0.25">
      <c r="A197" s="73" t="s">
        <v>54</v>
      </c>
      <c r="B197" s="17">
        <f t="shared" ref="B197:G197" si="172">+B191/B194*100</f>
        <v>56.767411300919846</v>
      </c>
      <c r="C197" s="17">
        <f t="shared" si="172"/>
        <v>56.094775906365967</v>
      </c>
      <c r="D197" s="17">
        <f t="shared" si="172"/>
        <v>53.539133146242591</v>
      </c>
      <c r="E197" s="17">
        <f t="shared" si="172"/>
        <v>53.943217665615137</v>
      </c>
      <c r="F197" s="17">
        <f t="shared" si="172"/>
        <v>54.178044784270895</v>
      </c>
      <c r="G197" s="17">
        <f t="shared" si="172"/>
        <v>51.909513701807143</v>
      </c>
      <c r="H197" s="17">
        <f t="shared" ref="H197:V197" si="173">+H191/H194*100</f>
        <v>47.462393278221974</v>
      </c>
      <c r="I197" s="17">
        <f t="shared" si="173"/>
        <v>57.574841245842158</v>
      </c>
      <c r="J197" s="17">
        <f t="shared" si="173"/>
        <v>53.376971139541808</v>
      </c>
      <c r="K197" s="17">
        <f t="shared" si="173"/>
        <v>60.798376184032477</v>
      </c>
      <c r="L197" s="17">
        <f t="shared" si="173"/>
        <v>62.991014562605443</v>
      </c>
      <c r="M197" s="17">
        <f t="shared" si="173"/>
        <v>62.648712326210685</v>
      </c>
      <c r="N197" s="17">
        <f t="shared" si="173"/>
        <v>58.416622879272076</v>
      </c>
      <c r="O197" s="17">
        <f t="shared" si="173"/>
        <v>61.07568083583039</v>
      </c>
      <c r="P197" s="17">
        <f t="shared" si="173"/>
        <v>70.093722036452689</v>
      </c>
      <c r="Q197" s="17">
        <f t="shared" si="173"/>
        <v>64.783877888369148</v>
      </c>
      <c r="R197" s="17">
        <f t="shared" si="173"/>
        <v>60.4982206405694</v>
      </c>
      <c r="S197" s="17">
        <f t="shared" si="173"/>
        <v>64.554430696162981</v>
      </c>
      <c r="T197" s="17">
        <f t="shared" si="173"/>
        <v>63.672701622384196</v>
      </c>
      <c r="U197" s="17">
        <f t="shared" si="173"/>
        <v>62.057877813504824</v>
      </c>
      <c r="V197" s="17">
        <f t="shared" si="173"/>
        <v>61.338825952626166</v>
      </c>
      <c r="W197" s="17">
        <f t="shared" ref="W197:AB197" si="174">+W191/W194*100</f>
        <v>62.7078471411902</v>
      </c>
      <c r="X197" s="17">
        <f t="shared" si="174"/>
        <v>59.785861821860628</v>
      </c>
      <c r="Y197" s="17">
        <f t="shared" si="174"/>
        <v>60.61796087729698</v>
      </c>
      <c r="Z197" s="179">
        <f t="shared" si="174"/>
        <v>58.147562203365453</v>
      </c>
      <c r="AA197" s="17">
        <f t="shared" si="174"/>
        <v>57.704039877985267</v>
      </c>
      <c r="AB197" s="17">
        <f t="shared" si="174"/>
        <v>54.584691935088678</v>
      </c>
      <c r="AC197" s="17">
        <f t="shared" ref="AC197:AH197" si="175">+AC191/AC194*100</f>
        <v>52.125337100295368</v>
      </c>
      <c r="AD197" s="17">
        <f t="shared" si="175"/>
        <v>62.508559689568585</v>
      </c>
      <c r="AE197" s="17">
        <f t="shared" si="175"/>
        <v>54.686590335726763</v>
      </c>
      <c r="AF197" s="17">
        <f t="shared" si="175"/>
        <v>56.439904368615515</v>
      </c>
      <c r="AG197" s="17">
        <f t="shared" si="175"/>
        <v>61.908227363260295</v>
      </c>
      <c r="AH197" s="17">
        <f t="shared" si="175"/>
        <v>61.403063076141393</v>
      </c>
      <c r="AI197" s="17">
        <f>+AI191/AI194*100</f>
        <v>60.045749142203583</v>
      </c>
      <c r="AJ197" s="17">
        <f>+AJ191/AJ194*100</f>
        <v>58.826031475967675</v>
      </c>
      <c r="AK197" s="213">
        <f>+AK191/AK194*100</f>
        <v>58.975817923186348</v>
      </c>
      <c r="AL197" s="213" t="e">
        <f t="shared" ref="AL197:AN197" si="176">+AL191/AL194*100</f>
        <v>#DIV/0!</v>
      </c>
      <c r="AM197" s="213" t="e">
        <f t="shared" si="176"/>
        <v>#DIV/0!</v>
      </c>
      <c r="AN197" s="213" t="e">
        <f t="shared" si="176"/>
        <v>#DIV/0!</v>
      </c>
    </row>
    <row r="198" spans="1:40" x14ac:dyDescent="0.25">
      <c r="A198" s="7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9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213"/>
      <c r="AL198" s="213"/>
      <c r="AM198" s="213"/>
      <c r="AN198" s="213"/>
    </row>
    <row r="199" spans="1:40" x14ac:dyDescent="0.25">
      <c r="A199" s="73" t="s">
        <v>55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5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99"/>
      <c r="AL199" s="199"/>
      <c r="AM199" s="199"/>
      <c r="AN199" s="199"/>
    </row>
    <row r="200" spans="1:40" x14ac:dyDescent="0.25">
      <c r="A200" s="73" t="s">
        <v>56</v>
      </c>
      <c r="B200" s="17">
        <f t="shared" ref="B200:G200" si="177">+B192/B194*100</f>
        <v>43.232588699080161</v>
      </c>
      <c r="C200" s="17">
        <f t="shared" si="177"/>
        <v>43.905224093634025</v>
      </c>
      <c r="D200" s="17">
        <f t="shared" si="177"/>
        <v>46.460866853757402</v>
      </c>
      <c r="E200" s="17">
        <f t="shared" si="177"/>
        <v>46.056782334384863</v>
      </c>
      <c r="F200" s="17">
        <f t="shared" si="177"/>
        <v>45.821955215729112</v>
      </c>
      <c r="G200" s="17">
        <f t="shared" si="177"/>
        <v>48.09048629819285</v>
      </c>
      <c r="H200" s="17">
        <f t="shared" ref="H200:V200" si="178">+H192/H194*100</f>
        <v>52.537606721778019</v>
      </c>
      <c r="I200" s="17">
        <f t="shared" si="178"/>
        <v>42.425158754157849</v>
      </c>
      <c r="J200" s="17">
        <f t="shared" si="178"/>
        <v>46.623028860458199</v>
      </c>
      <c r="K200" s="17">
        <f t="shared" si="178"/>
        <v>39.201623815967523</v>
      </c>
      <c r="L200" s="17">
        <f t="shared" si="178"/>
        <v>37.008985437394571</v>
      </c>
      <c r="M200" s="17">
        <f t="shared" si="178"/>
        <v>37.351287673789308</v>
      </c>
      <c r="N200" s="17">
        <f t="shared" si="178"/>
        <v>41.583377120727924</v>
      </c>
      <c r="O200" s="17">
        <f t="shared" si="178"/>
        <v>38.924319164169603</v>
      </c>
      <c r="P200" s="17">
        <f t="shared" si="178"/>
        <v>29.906277963547311</v>
      </c>
      <c r="Q200" s="17">
        <f t="shared" si="178"/>
        <v>35.216122111630845</v>
      </c>
      <c r="R200" s="17">
        <f t="shared" si="178"/>
        <v>39.501779359430607</v>
      </c>
      <c r="S200" s="17">
        <f t="shared" si="178"/>
        <v>35.445569303837019</v>
      </c>
      <c r="T200" s="17">
        <f t="shared" si="178"/>
        <v>36.327298377615797</v>
      </c>
      <c r="U200" s="17">
        <f t="shared" si="178"/>
        <v>37.942122186495176</v>
      </c>
      <c r="V200" s="17">
        <f t="shared" si="178"/>
        <v>38.661174047373841</v>
      </c>
      <c r="W200" s="17">
        <f t="shared" ref="W200:AB200" si="179">+W192/W194*100</f>
        <v>37.2921528588098</v>
      </c>
      <c r="X200" s="17">
        <f t="shared" si="179"/>
        <v>40.214138178139358</v>
      </c>
      <c r="Y200" s="17">
        <f t="shared" si="179"/>
        <v>39.382039122703027</v>
      </c>
      <c r="Z200" s="179">
        <f t="shared" si="179"/>
        <v>41.852437796634554</v>
      </c>
      <c r="AA200" s="17">
        <f t="shared" si="179"/>
        <v>42.295960122014733</v>
      </c>
      <c r="AB200" s="17">
        <f t="shared" si="179"/>
        <v>45.415308064911315</v>
      </c>
      <c r="AC200" s="17">
        <f t="shared" ref="AC200:AH200" si="180">+AC192/AC194*100</f>
        <v>47.874662899704632</v>
      </c>
      <c r="AD200" s="17">
        <f t="shared" si="180"/>
        <v>37.491440310431415</v>
      </c>
      <c r="AE200" s="17">
        <f t="shared" si="180"/>
        <v>45.313409664273237</v>
      </c>
      <c r="AF200" s="17">
        <f t="shared" si="180"/>
        <v>43.560095631384478</v>
      </c>
      <c r="AG200" s="17">
        <f t="shared" si="180"/>
        <v>38.091772636739698</v>
      </c>
      <c r="AH200" s="17">
        <f t="shared" si="180"/>
        <v>38.596936923858607</v>
      </c>
      <c r="AI200" s="17">
        <f>+AI192/AI194*100</f>
        <v>39.954250857796417</v>
      </c>
      <c r="AJ200" s="17">
        <f>+AJ192/AJ194*100</f>
        <v>41.173968524032325</v>
      </c>
      <c r="AK200" s="213">
        <f>+AK192/AK194*100</f>
        <v>41.024182076813652</v>
      </c>
      <c r="AL200" s="213" t="e">
        <f t="shared" ref="AL200:AN200" si="181">+AL192/AL194*100</f>
        <v>#DIV/0!</v>
      </c>
      <c r="AM200" s="213" t="e">
        <f t="shared" si="181"/>
        <v>#DIV/0!</v>
      </c>
      <c r="AN200" s="213" t="e">
        <f t="shared" si="181"/>
        <v>#DIV/0!</v>
      </c>
    </row>
    <row r="201" spans="1:40" x14ac:dyDescent="0.25">
      <c r="A201" s="72"/>
      <c r="B201" s="1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72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201"/>
      <c r="AL201" s="201"/>
      <c r="AM201" s="201"/>
      <c r="AN201" s="201"/>
    </row>
    <row r="202" spans="1:40" x14ac:dyDescent="0.25">
      <c r="A202" s="7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83"/>
      <c r="AA202" s="1"/>
      <c r="AB202" s="1"/>
      <c r="AC202" s="1"/>
      <c r="AD202" s="1"/>
      <c r="AH202" s="136"/>
      <c r="AI202" s="136"/>
      <c r="AJ202" s="136"/>
    </row>
    <row r="203" spans="1:40" x14ac:dyDescent="0.25">
      <c r="A203" s="2" t="s">
        <v>95</v>
      </c>
      <c r="N203"/>
      <c r="AH203" s="136"/>
      <c r="AI203" s="136"/>
      <c r="AJ203" s="136"/>
    </row>
    <row r="204" spans="1:40" x14ac:dyDescent="0.25">
      <c r="A204" s="2" t="s">
        <v>96</v>
      </c>
      <c r="N204"/>
      <c r="AH204" s="136"/>
      <c r="AI204" s="136"/>
      <c r="AJ204" s="136"/>
    </row>
    <row r="205" spans="1:40" x14ac:dyDescent="0.25"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</row>
    <row r="206" spans="1:40" x14ac:dyDescent="0.25">
      <c r="A206" s="71" t="s">
        <v>48</v>
      </c>
      <c r="B206" s="30" t="str">
        <f>B14</f>
        <v>1988/89</v>
      </c>
      <c r="C206" s="30" t="str">
        <f>C14</f>
        <v>1989/90</v>
      </c>
      <c r="D206" s="30" t="s">
        <v>37</v>
      </c>
      <c r="E206" s="30" t="s">
        <v>38</v>
      </c>
      <c r="F206" s="30" t="s">
        <v>39</v>
      </c>
      <c r="G206" s="30" t="s">
        <v>1</v>
      </c>
      <c r="H206" s="30" t="s">
        <v>2</v>
      </c>
      <c r="I206" s="30" t="s">
        <v>3</v>
      </c>
      <c r="J206" s="30" t="s">
        <v>4</v>
      </c>
      <c r="K206" s="30" t="s">
        <v>5</v>
      </c>
      <c r="L206" s="30" t="s">
        <v>24</v>
      </c>
      <c r="M206" s="30" t="s">
        <v>25</v>
      </c>
      <c r="N206" s="30" t="s">
        <v>26</v>
      </c>
      <c r="O206" s="30" t="s">
        <v>27</v>
      </c>
      <c r="P206" s="30" t="s">
        <v>29</v>
      </c>
      <c r="Q206" s="30" t="s">
        <v>30</v>
      </c>
      <c r="R206" s="30" t="s">
        <v>31</v>
      </c>
      <c r="S206" s="30" t="s">
        <v>35</v>
      </c>
      <c r="T206" s="30" t="s">
        <v>42</v>
      </c>
      <c r="U206" s="30" t="s">
        <v>43</v>
      </c>
      <c r="V206" s="30" t="s">
        <v>79</v>
      </c>
      <c r="W206" s="30" t="s">
        <v>104</v>
      </c>
      <c r="X206" s="30" t="s">
        <v>110</v>
      </c>
      <c r="Y206" s="30" t="s">
        <v>109</v>
      </c>
      <c r="Z206" s="169" t="s">
        <v>112</v>
      </c>
      <c r="AA206" s="44" t="s">
        <v>113</v>
      </c>
      <c r="AB206" s="95" t="s">
        <v>136</v>
      </c>
      <c r="AC206" s="95" t="s">
        <v>157</v>
      </c>
      <c r="AD206" s="95" t="s">
        <v>162</v>
      </c>
      <c r="AE206" s="95" t="s">
        <v>164</v>
      </c>
      <c r="AF206" s="95" t="s">
        <v>168</v>
      </c>
      <c r="AG206" s="95" t="s">
        <v>175</v>
      </c>
      <c r="AH206" s="95" t="s">
        <v>169</v>
      </c>
      <c r="AI206" s="95" t="s">
        <v>176</v>
      </c>
      <c r="AJ206" s="95" t="s">
        <v>177</v>
      </c>
      <c r="AK206" s="203" t="s">
        <v>180</v>
      </c>
      <c r="AL206" s="203" t="s">
        <v>182</v>
      </c>
      <c r="AM206" s="203" t="s">
        <v>183</v>
      </c>
      <c r="AN206" s="203" t="s">
        <v>184</v>
      </c>
    </row>
    <row r="207" spans="1:40" x14ac:dyDescent="0.25">
      <c r="A207" s="72" t="s">
        <v>49</v>
      </c>
      <c r="B207" s="133" t="s">
        <v>167</v>
      </c>
      <c r="C207" s="133" t="s">
        <v>167</v>
      </c>
      <c r="D207" s="33" t="s">
        <v>19</v>
      </c>
      <c r="E207" s="33" t="s">
        <v>19</v>
      </c>
      <c r="F207" s="33" t="s">
        <v>19</v>
      </c>
      <c r="G207" s="33" t="s">
        <v>19</v>
      </c>
      <c r="H207" s="33" t="s">
        <v>19</v>
      </c>
      <c r="I207" s="33" t="s">
        <v>19</v>
      </c>
      <c r="J207" s="33" t="s">
        <v>19</v>
      </c>
      <c r="K207" s="33" t="s">
        <v>19</v>
      </c>
      <c r="L207" s="33" t="s">
        <v>19</v>
      </c>
      <c r="M207" s="33" t="s">
        <v>19</v>
      </c>
      <c r="N207" s="33" t="s">
        <v>19</v>
      </c>
      <c r="O207" s="33" t="s">
        <v>19</v>
      </c>
      <c r="P207" s="33" t="s">
        <v>19</v>
      </c>
      <c r="Q207" s="33" t="s">
        <v>19</v>
      </c>
      <c r="R207" s="33" t="s">
        <v>19</v>
      </c>
      <c r="S207" s="33" t="s">
        <v>19</v>
      </c>
      <c r="T207" s="33" t="s">
        <v>19</v>
      </c>
      <c r="U207" s="33" t="s">
        <v>19</v>
      </c>
      <c r="V207" s="33" t="s">
        <v>19</v>
      </c>
      <c r="W207" s="33" t="s">
        <v>19</v>
      </c>
      <c r="X207" s="33" t="s">
        <v>19</v>
      </c>
      <c r="Y207" s="33" t="s">
        <v>19</v>
      </c>
      <c r="Z207" s="163" t="s">
        <v>19</v>
      </c>
      <c r="AA207" s="33" t="s">
        <v>19</v>
      </c>
      <c r="AB207" s="33" t="s">
        <v>19</v>
      </c>
      <c r="AC207" s="33" t="s">
        <v>19</v>
      </c>
      <c r="AD207" s="33" t="s">
        <v>19</v>
      </c>
      <c r="AE207" s="33" t="s">
        <v>19</v>
      </c>
      <c r="AF207" s="33" t="s">
        <v>160</v>
      </c>
      <c r="AG207" s="33" t="s">
        <v>160</v>
      </c>
      <c r="AH207" s="133" t="s">
        <v>160</v>
      </c>
      <c r="AI207" s="133" t="s">
        <v>160</v>
      </c>
      <c r="AJ207" s="133" t="s">
        <v>160</v>
      </c>
      <c r="AK207" s="198" t="s">
        <v>160</v>
      </c>
      <c r="AL207" s="198" t="s">
        <v>160</v>
      </c>
      <c r="AM207" s="198" t="s">
        <v>160</v>
      </c>
      <c r="AN207" s="198" t="s">
        <v>160</v>
      </c>
    </row>
    <row r="208" spans="1:40" x14ac:dyDescent="0.25">
      <c r="A208" s="71"/>
      <c r="B208" s="38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186"/>
      <c r="AA208" s="25"/>
      <c r="AB208" s="25"/>
      <c r="AC208" s="25"/>
      <c r="AD208" s="25"/>
      <c r="AE208" s="25"/>
      <c r="AF208" s="25"/>
      <c r="AG208" s="25"/>
      <c r="AH208" s="154"/>
      <c r="AI208" s="154"/>
      <c r="AJ208" s="154"/>
      <c r="AK208" s="199"/>
      <c r="AL208" s="199"/>
      <c r="AM208" s="199"/>
      <c r="AN208" s="199"/>
    </row>
    <row r="209" spans="1:40" x14ac:dyDescent="0.25">
      <c r="A209" s="73" t="s">
        <v>50</v>
      </c>
      <c r="B209" s="17">
        <f t="shared" ref="B209:AB209" si="182">B81</f>
        <v>0</v>
      </c>
      <c r="C209" s="17">
        <f t="shared" si="182"/>
        <v>0</v>
      </c>
      <c r="D209" s="17">
        <f t="shared" si="182"/>
        <v>3829</v>
      </c>
      <c r="E209" s="17">
        <f t="shared" si="182"/>
        <v>1252</v>
      </c>
      <c r="F209" s="17">
        <f t="shared" si="182"/>
        <v>4416</v>
      </c>
      <c r="G209" s="17">
        <f t="shared" si="182"/>
        <v>5732</v>
      </c>
      <c r="H209" s="17">
        <f t="shared" si="182"/>
        <v>2119.9639999999999</v>
      </c>
      <c r="I209" s="17">
        <f t="shared" si="182"/>
        <v>5836</v>
      </c>
      <c r="J209" s="17">
        <f t="shared" si="182"/>
        <v>5209.2000000000007</v>
      </c>
      <c r="K209" s="17">
        <f t="shared" si="182"/>
        <v>4459.5</v>
      </c>
      <c r="L209" s="17">
        <f t="shared" si="182"/>
        <v>4601</v>
      </c>
      <c r="M209" s="17">
        <f t="shared" si="182"/>
        <v>6680.8</v>
      </c>
      <c r="N209" s="17">
        <f t="shared" si="182"/>
        <v>4260.34</v>
      </c>
      <c r="O209" s="17">
        <f t="shared" si="182"/>
        <v>5537.48</v>
      </c>
      <c r="P209" s="17">
        <f t="shared" si="182"/>
        <v>6365.5499999999993</v>
      </c>
      <c r="Q209" s="17">
        <f t="shared" si="182"/>
        <v>5805</v>
      </c>
      <c r="R209" s="17">
        <f t="shared" si="182"/>
        <v>6540.7</v>
      </c>
      <c r="S209" s="17">
        <f t="shared" si="182"/>
        <v>4187.3999999999996</v>
      </c>
      <c r="T209" s="17">
        <f t="shared" si="182"/>
        <v>4315</v>
      </c>
      <c r="U209" s="17">
        <f t="shared" si="182"/>
        <v>7480</v>
      </c>
      <c r="V209" s="17">
        <f t="shared" si="182"/>
        <v>6775</v>
      </c>
      <c r="W209" s="17">
        <f t="shared" si="182"/>
        <v>7830</v>
      </c>
      <c r="X209" s="17">
        <f t="shared" si="182"/>
        <v>6052</v>
      </c>
      <c r="Y209" s="17">
        <f t="shared" si="182"/>
        <v>6903.4</v>
      </c>
      <c r="Z209" s="179">
        <f t="shared" si="182"/>
        <v>5606.5</v>
      </c>
      <c r="AA209" s="17">
        <f t="shared" si="182"/>
        <v>7710</v>
      </c>
      <c r="AB209" s="17">
        <f t="shared" si="182"/>
        <v>4735</v>
      </c>
      <c r="AC209" s="17">
        <f t="shared" ref="AC209:AH209" si="183">AC81</f>
        <v>3408.5</v>
      </c>
      <c r="AD209" s="17">
        <f t="shared" si="183"/>
        <v>9916</v>
      </c>
      <c r="AE209" s="17">
        <f t="shared" si="183"/>
        <v>6540</v>
      </c>
      <c r="AF209" s="17">
        <f t="shared" si="183"/>
        <v>5545</v>
      </c>
      <c r="AG209" s="17">
        <f t="shared" si="183"/>
        <v>8547.5</v>
      </c>
      <c r="AH209" s="152">
        <f t="shared" si="183"/>
        <v>8600</v>
      </c>
      <c r="AI209" s="152">
        <f>AI81</f>
        <v>7789.7500000000009</v>
      </c>
      <c r="AJ209" s="152">
        <f>AJ81</f>
        <v>8499.9650000000001</v>
      </c>
      <c r="AK209" s="211">
        <f>AK81</f>
        <v>6343</v>
      </c>
      <c r="AL209" s="211">
        <f t="shared" ref="AL209:AN209" si="184">AL81</f>
        <v>0</v>
      </c>
      <c r="AM209" s="211">
        <f t="shared" si="184"/>
        <v>0</v>
      </c>
      <c r="AN209" s="211">
        <f t="shared" si="184"/>
        <v>0</v>
      </c>
    </row>
    <row r="210" spans="1:40" x14ac:dyDescent="0.25">
      <c r="A210" s="73" t="s">
        <v>51</v>
      </c>
      <c r="B210" s="17">
        <f t="shared" ref="B210:AB210" si="185">B101</f>
        <v>0</v>
      </c>
      <c r="C210" s="17">
        <f t="shared" si="185"/>
        <v>0</v>
      </c>
      <c r="D210" s="17">
        <f t="shared" si="185"/>
        <v>3996</v>
      </c>
      <c r="E210" s="17">
        <f t="shared" si="185"/>
        <v>1704</v>
      </c>
      <c r="F210" s="17">
        <f t="shared" si="185"/>
        <v>4661</v>
      </c>
      <c r="G210" s="17">
        <f t="shared" si="185"/>
        <v>6308</v>
      </c>
      <c r="H210" s="17">
        <f t="shared" si="185"/>
        <v>2286.35</v>
      </c>
      <c r="I210" s="17">
        <f t="shared" si="185"/>
        <v>3857.998</v>
      </c>
      <c r="J210" s="17">
        <f t="shared" si="185"/>
        <v>4373</v>
      </c>
      <c r="K210" s="17">
        <f t="shared" si="185"/>
        <v>2744</v>
      </c>
      <c r="L210" s="17">
        <f t="shared" si="185"/>
        <v>2860</v>
      </c>
      <c r="M210" s="17">
        <f t="shared" si="185"/>
        <v>4320</v>
      </c>
      <c r="N210" s="17">
        <f t="shared" si="185"/>
        <v>3226.5</v>
      </c>
      <c r="O210" s="17">
        <f t="shared" si="185"/>
        <v>4194.3500000000004</v>
      </c>
      <c r="P210" s="17">
        <f t="shared" si="185"/>
        <v>3025.9</v>
      </c>
      <c r="Q210" s="17">
        <f t="shared" si="185"/>
        <v>3677</v>
      </c>
      <c r="R210" s="17">
        <f t="shared" si="185"/>
        <v>4909.3</v>
      </c>
      <c r="S210" s="17">
        <f t="shared" si="185"/>
        <v>2430.6</v>
      </c>
      <c r="T210" s="17">
        <f t="shared" si="185"/>
        <v>2810</v>
      </c>
      <c r="U210" s="17">
        <f t="shared" si="185"/>
        <v>5220</v>
      </c>
      <c r="V210" s="17">
        <f t="shared" si="185"/>
        <v>5275</v>
      </c>
      <c r="W210" s="17">
        <f t="shared" si="185"/>
        <v>4985</v>
      </c>
      <c r="X210" s="17">
        <f t="shared" si="185"/>
        <v>4308</v>
      </c>
      <c r="Y210" s="17">
        <f t="shared" si="185"/>
        <v>5217</v>
      </c>
      <c r="Z210" s="179">
        <f t="shared" si="185"/>
        <v>6203.8</v>
      </c>
      <c r="AA210" s="17">
        <f t="shared" si="185"/>
        <v>6540</v>
      </c>
      <c r="AB210" s="17">
        <f t="shared" si="185"/>
        <v>5220</v>
      </c>
      <c r="AC210" s="17">
        <f t="shared" ref="AC210:AH210" si="186">AC101</f>
        <v>4370</v>
      </c>
      <c r="AD210" s="17">
        <f t="shared" si="186"/>
        <v>6904</v>
      </c>
      <c r="AE210" s="17">
        <f t="shared" si="186"/>
        <v>5970</v>
      </c>
      <c r="AF210" s="17">
        <f t="shared" si="186"/>
        <v>5730</v>
      </c>
      <c r="AG210" s="17">
        <f t="shared" si="186"/>
        <v>6752.5</v>
      </c>
      <c r="AH210" s="152">
        <f t="shared" si="186"/>
        <v>7714.9999999999991</v>
      </c>
      <c r="AI210" s="152">
        <f>AI101</f>
        <v>7597.45</v>
      </c>
      <c r="AJ210" s="152">
        <f>AJ101</f>
        <v>7895.26</v>
      </c>
      <c r="AK210" s="211">
        <f>AK101</f>
        <v>7056.9000000000005</v>
      </c>
      <c r="AL210" s="211">
        <f t="shared" ref="AL210:AN210" si="187">AL101</f>
        <v>7056.9000000000005</v>
      </c>
      <c r="AM210" s="211">
        <f t="shared" si="187"/>
        <v>0</v>
      </c>
      <c r="AN210" s="211">
        <f t="shared" si="187"/>
        <v>0</v>
      </c>
    </row>
    <row r="211" spans="1:40" x14ac:dyDescent="0.25">
      <c r="A211" s="7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9"/>
      <c r="AA211" s="17"/>
      <c r="AB211" s="17"/>
      <c r="AC211" s="17"/>
      <c r="AD211" s="17"/>
      <c r="AE211" s="17"/>
      <c r="AF211" s="17"/>
      <c r="AG211" s="17"/>
      <c r="AH211" s="152"/>
      <c r="AI211" s="152"/>
      <c r="AJ211" s="152"/>
      <c r="AK211" s="211"/>
      <c r="AL211" s="211"/>
      <c r="AM211" s="211"/>
      <c r="AN211" s="211"/>
    </row>
    <row r="212" spans="1:40" x14ac:dyDescent="0.25">
      <c r="A212" s="73" t="s">
        <v>52</v>
      </c>
      <c r="B212" s="17">
        <f t="shared" ref="B212:U212" si="188">+B209+B210</f>
        <v>0</v>
      </c>
      <c r="C212" s="17">
        <f t="shared" si="188"/>
        <v>0</v>
      </c>
      <c r="D212" s="17">
        <f t="shared" si="188"/>
        <v>7825</v>
      </c>
      <c r="E212" s="17">
        <f t="shared" si="188"/>
        <v>2956</v>
      </c>
      <c r="F212" s="17">
        <f t="shared" si="188"/>
        <v>9077</v>
      </c>
      <c r="G212" s="17">
        <f t="shared" si="188"/>
        <v>12040</v>
      </c>
      <c r="H212" s="17">
        <f t="shared" si="188"/>
        <v>4406.3140000000003</v>
      </c>
      <c r="I212" s="17">
        <f t="shared" si="188"/>
        <v>9693.9979999999996</v>
      </c>
      <c r="J212" s="17">
        <f t="shared" si="188"/>
        <v>9582.2000000000007</v>
      </c>
      <c r="K212" s="17">
        <f t="shared" si="188"/>
        <v>7203.5</v>
      </c>
      <c r="L212" s="17">
        <f t="shared" si="188"/>
        <v>7461</v>
      </c>
      <c r="M212" s="17">
        <f t="shared" si="188"/>
        <v>11000.8</v>
      </c>
      <c r="N212" s="17">
        <f t="shared" si="188"/>
        <v>7486.84</v>
      </c>
      <c r="O212" s="17">
        <f t="shared" si="188"/>
        <v>9731.83</v>
      </c>
      <c r="P212" s="17">
        <f t="shared" si="188"/>
        <v>9391.4499999999989</v>
      </c>
      <c r="Q212" s="17">
        <f t="shared" si="188"/>
        <v>9482</v>
      </c>
      <c r="R212" s="17">
        <f t="shared" si="188"/>
        <v>11450</v>
      </c>
      <c r="S212" s="17">
        <f t="shared" si="188"/>
        <v>6618</v>
      </c>
      <c r="T212" s="17">
        <f t="shared" si="188"/>
        <v>7125</v>
      </c>
      <c r="U212" s="17">
        <f t="shared" si="188"/>
        <v>12700</v>
      </c>
      <c r="V212" s="17">
        <f t="shared" ref="V212:AA212" si="189">+V209+V210</f>
        <v>12050</v>
      </c>
      <c r="W212" s="17">
        <f t="shared" si="189"/>
        <v>12815</v>
      </c>
      <c r="X212" s="17">
        <f t="shared" si="189"/>
        <v>10360</v>
      </c>
      <c r="Y212" s="17">
        <f t="shared" si="189"/>
        <v>12120.4</v>
      </c>
      <c r="Z212" s="179">
        <f t="shared" si="189"/>
        <v>11810.3</v>
      </c>
      <c r="AA212" s="17">
        <f t="shared" si="189"/>
        <v>14250</v>
      </c>
      <c r="AB212" s="17">
        <f t="shared" ref="AB212:AG212" si="190">+AB209+AB210</f>
        <v>9955</v>
      </c>
      <c r="AC212" s="17">
        <f t="shared" si="190"/>
        <v>7778.5</v>
      </c>
      <c r="AD212" s="17">
        <f t="shared" si="190"/>
        <v>16820</v>
      </c>
      <c r="AE212" s="17">
        <f t="shared" si="190"/>
        <v>12510</v>
      </c>
      <c r="AF212" s="17">
        <f t="shared" si="190"/>
        <v>11275</v>
      </c>
      <c r="AG212" s="17">
        <f t="shared" si="190"/>
        <v>15300</v>
      </c>
      <c r="AH212" s="17">
        <f>+AH209+AH210</f>
        <v>16315</v>
      </c>
      <c r="AI212" s="17">
        <f>+AI209+AI210</f>
        <v>15387.2</v>
      </c>
      <c r="AJ212" s="17">
        <f>+AJ209+AJ210</f>
        <v>16395.224999999999</v>
      </c>
      <c r="AK212" s="213">
        <f>+AK209+AK210</f>
        <v>13399.900000000001</v>
      </c>
      <c r="AL212" s="213">
        <f t="shared" ref="AL212:AN212" si="191">+AL209+AL210</f>
        <v>7056.9000000000005</v>
      </c>
      <c r="AM212" s="213">
        <f t="shared" si="191"/>
        <v>0</v>
      </c>
      <c r="AN212" s="213">
        <f t="shared" si="191"/>
        <v>0</v>
      </c>
    </row>
    <row r="213" spans="1:40" x14ac:dyDescent="0.25">
      <c r="A213" s="7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9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213"/>
      <c r="AL213" s="213"/>
      <c r="AM213" s="213"/>
      <c r="AN213" s="213"/>
    </row>
    <row r="214" spans="1:40" x14ac:dyDescent="0.25">
      <c r="A214" s="73" t="s">
        <v>53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9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213"/>
      <c r="AL214" s="213"/>
      <c r="AM214" s="213"/>
      <c r="AN214" s="213"/>
    </row>
    <row r="215" spans="1:40" x14ac:dyDescent="0.25">
      <c r="A215" s="73" t="s">
        <v>54</v>
      </c>
      <c r="B215" s="17" t="e">
        <f>+B209/B212*100</f>
        <v>#DIV/0!</v>
      </c>
      <c r="C215" s="17" t="e">
        <f t="shared" ref="C215:U215" si="192">+C209/C212*100</f>
        <v>#DIV/0!</v>
      </c>
      <c r="D215" s="17">
        <f t="shared" si="192"/>
        <v>48.932907348242807</v>
      </c>
      <c r="E215" s="17">
        <f t="shared" si="192"/>
        <v>42.354533152909333</v>
      </c>
      <c r="F215" s="17">
        <f t="shared" si="192"/>
        <v>48.650435165803678</v>
      </c>
      <c r="G215" s="17">
        <f t="shared" si="192"/>
        <v>47.607973421926907</v>
      </c>
      <c r="H215" s="17">
        <f t="shared" si="192"/>
        <v>48.111959338349465</v>
      </c>
      <c r="I215" s="17">
        <f t="shared" si="192"/>
        <v>60.202199340251575</v>
      </c>
      <c r="J215" s="17">
        <f t="shared" si="192"/>
        <v>54.363298616184174</v>
      </c>
      <c r="K215" s="17">
        <f t="shared" si="192"/>
        <v>61.907406122024014</v>
      </c>
      <c r="L215" s="17">
        <f t="shared" si="192"/>
        <v>61.667336818120901</v>
      </c>
      <c r="M215" s="17">
        <f t="shared" si="192"/>
        <v>60.730128717911434</v>
      </c>
      <c r="N215" s="17">
        <f t="shared" si="192"/>
        <v>56.904381554834885</v>
      </c>
      <c r="O215" s="17">
        <f t="shared" si="192"/>
        <v>56.900706239217079</v>
      </c>
      <c r="P215" s="17">
        <f t="shared" si="192"/>
        <v>67.780268222691916</v>
      </c>
      <c r="Q215" s="17">
        <f t="shared" si="192"/>
        <v>61.221261337270619</v>
      </c>
      <c r="R215" s="17">
        <f t="shared" si="192"/>
        <v>57.124017467248912</v>
      </c>
      <c r="S215" s="17">
        <f t="shared" si="192"/>
        <v>63.272892112420664</v>
      </c>
      <c r="T215" s="17">
        <f t="shared" si="192"/>
        <v>60.561403508771924</v>
      </c>
      <c r="U215" s="17">
        <f t="shared" si="192"/>
        <v>58.897637795275593</v>
      </c>
      <c r="V215" s="17">
        <f t="shared" ref="V215:AA215" si="193">+V209/V212*100</f>
        <v>56.224066390041493</v>
      </c>
      <c r="W215" s="17">
        <f t="shared" si="193"/>
        <v>61.100273117440494</v>
      </c>
      <c r="X215" s="17">
        <f t="shared" si="193"/>
        <v>58.416988416988417</v>
      </c>
      <c r="Y215" s="17">
        <f t="shared" si="193"/>
        <v>56.956866110029367</v>
      </c>
      <c r="Z215" s="179">
        <f t="shared" si="193"/>
        <v>47.471275073452837</v>
      </c>
      <c r="AA215" s="17">
        <f t="shared" si="193"/>
        <v>54.105263157894733</v>
      </c>
      <c r="AB215" s="17">
        <f t="shared" ref="AB215:AG215" si="194">+AB209/AB212*100</f>
        <v>47.564038171772978</v>
      </c>
      <c r="AC215" s="17">
        <f t="shared" si="194"/>
        <v>43.819502474770204</v>
      </c>
      <c r="AD215" s="17">
        <f t="shared" si="194"/>
        <v>58.953626634958376</v>
      </c>
      <c r="AE215" s="17">
        <f t="shared" si="194"/>
        <v>52.278177458033568</v>
      </c>
      <c r="AF215" s="17">
        <f t="shared" si="194"/>
        <v>49.17960088691796</v>
      </c>
      <c r="AG215" s="17">
        <f t="shared" si="194"/>
        <v>55.866013071895424</v>
      </c>
      <c r="AH215" s="17">
        <f>+AH209/AH212*100</f>
        <v>52.712228011032792</v>
      </c>
      <c r="AI215" s="17">
        <f>+AI209/AI212*100</f>
        <v>50.62487002183633</v>
      </c>
      <c r="AJ215" s="17">
        <f>+AJ209/AJ212*100</f>
        <v>51.844149744818999</v>
      </c>
      <c r="AK215" s="213">
        <f>+AK209/AK212*100</f>
        <v>47.336174150553354</v>
      </c>
      <c r="AL215" s="213">
        <f t="shared" ref="AL215:AN215" si="195">+AL209/AL212*100</f>
        <v>0</v>
      </c>
      <c r="AM215" s="213" t="e">
        <f t="shared" si="195"/>
        <v>#DIV/0!</v>
      </c>
      <c r="AN215" s="213" t="e">
        <f t="shared" si="195"/>
        <v>#DIV/0!</v>
      </c>
    </row>
    <row r="216" spans="1:40" x14ac:dyDescent="0.25">
      <c r="A216" s="7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9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213"/>
      <c r="AL216" s="213"/>
      <c r="AM216" s="213"/>
      <c r="AN216" s="213"/>
    </row>
    <row r="217" spans="1:40" x14ac:dyDescent="0.25">
      <c r="A217" s="73" t="s">
        <v>55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5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99"/>
      <c r="AL217" s="199"/>
      <c r="AM217" s="199"/>
      <c r="AN217" s="199"/>
    </row>
    <row r="218" spans="1:40" x14ac:dyDescent="0.25">
      <c r="A218" s="73" t="s">
        <v>56</v>
      </c>
      <c r="B218" s="17" t="e">
        <f t="shared" ref="B218:U218" si="196">+B210/B212*100</f>
        <v>#DIV/0!</v>
      </c>
      <c r="C218" s="17" t="e">
        <f t="shared" si="196"/>
        <v>#DIV/0!</v>
      </c>
      <c r="D218" s="17">
        <f t="shared" si="196"/>
        <v>51.067092651757186</v>
      </c>
      <c r="E218" s="17">
        <f t="shared" si="196"/>
        <v>57.645466847090667</v>
      </c>
      <c r="F218" s="17">
        <f t="shared" si="196"/>
        <v>51.349564834196315</v>
      </c>
      <c r="G218" s="17">
        <f t="shared" si="196"/>
        <v>52.392026578073093</v>
      </c>
      <c r="H218" s="17">
        <f t="shared" si="196"/>
        <v>51.888040661650528</v>
      </c>
      <c r="I218" s="17">
        <f t="shared" si="196"/>
        <v>39.797800659748432</v>
      </c>
      <c r="J218" s="17">
        <f t="shared" si="196"/>
        <v>45.636701383815819</v>
      </c>
      <c r="K218" s="17">
        <f t="shared" si="196"/>
        <v>38.092593877975986</v>
      </c>
      <c r="L218" s="17">
        <f t="shared" si="196"/>
        <v>38.332663181879106</v>
      </c>
      <c r="M218" s="17">
        <f t="shared" si="196"/>
        <v>39.269871282088573</v>
      </c>
      <c r="N218" s="17">
        <f t="shared" si="196"/>
        <v>43.095618445165115</v>
      </c>
      <c r="O218" s="17">
        <f t="shared" si="196"/>
        <v>43.099293760782921</v>
      </c>
      <c r="P218" s="17">
        <f t="shared" si="196"/>
        <v>32.219731777308084</v>
      </c>
      <c r="Q218" s="17">
        <f t="shared" si="196"/>
        <v>38.778738662729381</v>
      </c>
      <c r="R218" s="17">
        <f t="shared" si="196"/>
        <v>42.875982532751095</v>
      </c>
      <c r="S218" s="17">
        <f t="shared" si="196"/>
        <v>36.727107887579329</v>
      </c>
      <c r="T218" s="17">
        <f t="shared" si="196"/>
        <v>39.438596491228076</v>
      </c>
      <c r="U218" s="17">
        <f t="shared" si="196"/>
        <v>41.102362204724407</v>
      </c>
      <c r="V218" s="17">
        <f t="shared" ref="V218:AA218" si="197">+V210/V212*100</f>
        <v>43.775933609958507</v>
      </c>
      <c r="W218" s="17">
        <f t="shared" si="197"/>
        <v>38.899726882559499</v>
      </c>
      <c r="X218" s="17">
        <f t="shared" si="197"/>
        <v>41.583011583011583</v>
      </c>
      <c r="Y218" s="17">
        <f t="shared" si="197"/>
        <v>43.043133889970633</v>
      </c>
      <c r="Z218" s="179">
        <f t="shared" si="197"/>
        <v>52.528724926547177</v>
      </c>
      <c r="AA218" s="17">
        <f t="shared" si="197"/>
        <v>45.89473684210526</v>
      </c>
      <c r="AB218" s="17">
        <f t="shared" ref="AB218:AG218" si="198">+AB210/AB212*100</f>
        <v>52.435961828227015</v>
      </c>
      <c r="AC218" s="17">
        <f t="shared" si="198"/>
        <v>56.180497525229796</v>
      </c>
      <c r="AD218" s="17">
        <f t="shared" si="198"/>
        <v>41.046373365041617</v>
      </c>
      <c r="AE218" s="17">
        <f t="shared" si="198"/>
        <v>47.721822541966425</v>
      </c>
      <c r="AF218" s="17">
        <f t="shared" si="198"/>
        <v>50.82039911308204</v>
      </c>
      <c r="AG218" s="17">
        <f t="shared" si="198"/>
        <v>44.133986928104576</v>
      </c>
      <c r="AH218" s="17">
        <f>+AH210/AH212*100</f>
        <v>47.287771988967201</v>
      </c>
      <c r="AI218" s="17">
        <f>+AI210/AI212*100</f>
        <v>49.37512997816367</v>
      </c>
      <c r="AJ218" s="17">
        <f>+AJ210/AJ212*100</f>
        <v>48.155850255181008</v>
      </c>
      <c r="AK218" s="213">
        <f>+AK210/AK212*100</f>
        <v>52.663825849446631</v>
      </c>
      <c r="AL218" s="213">
        <f t="shared" ref="AL218:AN218" si="199">+AL210/AL212*100</f>
        <v>100</v>
      </c>
      <c r="AM218" s="213" t="e">
        <f t="shared" si="199"/>
        <v>#DIV/0!</v>
      </c>
      <c r="AN218" s="213" t="e">
        <f t="shared" si="199"/>
        <v>#DIV/0!</v>
      </c>
    </row>
    <row r="219" spans="1:40" x14ac:dyDescent="0.25">
      <c r="A219" s="72"/>
      <c r="B219" s="1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72"/>
      <c r="AA219" s="13"/>
      <c r="AB219" s="13"/>
      <c r="AC219" s="13"/>
      <c r="AD219" s="13"/>
      <c r="AE219" s="13"/>
      <c r="AF219" s="13"/>
      <c r="AG219" s="13"/>
      <c r="AH219" s="144"/>
      <c r="AI219" s="144"/>
      <c r="AJ219" s="144"/>
      <c r="AK219" s="201"/>
      <c r="AL219" s="201"/>
      <c r="AM219" s="201"/>
      <c r="AN219" s="201"/>
    </row>
    <row r="220" spans="1:40" x14ac:dyDescent="0.25">
      <c r="N220"/>
      <c r="AH220" s="136"/>
      <c r="AI220" s="136"/>
      <c r="AJ220" s="136"/>
    </row>
    <row r="221" spans="1:40" x14ac:dyDescent="0.25">
      <c r="A221" s="2" t="s">
        <v>61</v>
      </c>
      <c r="B221" s="2"/>
      <c r="C221" s="2"/>
      <c r="D221" s="2"/>
      <c r="E221" s="2"/>
      <c r="F221" s="2"/>
      <c r="N221"/>
      <c r="AH221" s="136"/>
      <c r="AI221" s="136"/>
      <c r="AJ221" s="136"/>
    </row>
    <row r="222" spans="1:40" x14ac:dyDescent="0.25">
      <c r="N222"/>
      <c r="W222">
        <f>W13</f>
        <v>0</v>
      </c>
      <c r="AH222" s="136"/>
      <c r="AI222" s="136"/>
      <c r="AJ222" s="136"/>
    </row>
    <row r="223" spans="1:40" x14ac:dyDescent="0.25">
      <c r="A223" s="8"/>
      <c r="B223" s="50"/>
      <c r="C223" s="50"/>
      <c r="D223" s="50"/>
      <c r="E223" s="50"/>
      <c r="F223" s="50"/>
      <c r="G223" s="10" t="s">
        <v>17</v>
      </c>
      <c r="H223" s="10" t="s">
        <v>17</v>
      </c>
      <c r="I223" s="10" t="s">
        <v>17</v>
      </c>
      <c r="J223" s="14" t="s">
        <v>4</v>
      </c>
      <c r="K223" s="12" t="str">
        <f t="shared" ref="K223:V223" si="200">K14</f>
        <v>1997/98</v>
      </c>
      <c r="L223" s="12" t="str">
        <f t="shared" si="200"/>
        <v>1998/99</v>
      </c>
      <c r="M223" s="12" t="str">
        <f t="shared" si="200"/>
        <v>1999/2000</v>
      </c>
      <c r="N223" s="12" t="str">
        <f t="shared" si="200"/>
        <v>2000/01</v>
      </c>
      <c r="O223" s="12" t="str">
        <f t="shared" si="200"/>
        <v>2001/02</v>
      </c>
      <c r="P223" s="12" t="str">
        <f t="shared" si="200"/>
        <v>2002/03</v>
      </c>
      <c r="Q223" s="12" t="str">
        <f t="shared" si="200"/>
        <v>2003/04</v>
      </c>
      <c r="R223" s="12" t="str">
        <f t="shared" si="200"/>
        <v>2004/05</v>
      </c>
      <c r="S223" s="12" t="str">
        <f t="shared" si="200"/>
        <v>2005/06</v>
      </c>
      <c r="T223" s="12" t="str">
        <f t="shared" si="200"/>
        <v>2006/07</v>
      </c>
      <c r="U223" s="12" t="str">
        <f t="shared" si="200"/>
        <v>2007/08</v>
      </c>
      <c r="V223" s="12" t="str">
        <f t="shared" si="200"/>
        <v>2008/09</v>
      </c>
      <c r="W223" s="12" t="str">
        <f>W14</f>
        <v>2009/10</v>
      </c>
      <c r="AH223" s="136"/>
      <c r="AI223" s="136"/>
      <c r="AJ223" s="136"/>
    </row>
    <row r="224" spans="1:40" x14ac:dyDescent="0.25">
      <c r="A224" s="9" t="s">
        <v>6</v>
      </c>
      <c r="B224" s="11"/>
      <c r="C224" s="11"/>
      <c r="D224" s="11"/>
      <c r="E224" s="11"/>
      <c r="F224" s="11"/>
      <c r="G224" s="11" t="s">
        <v>17</v>
      </c>
      <c r="H224" s="11" t="s">
        <v>17</v>
      </c>
      <c r="I224" s="11" t="s">
        <v>17</v>
      </c>
      <c r="J224" s="15" t="s">
        <v>7</v>
      </c>
      <c r="K224" s="13" t="s">
        <v>7</v>
      </c>
      <c r="L224" s="13" t="s">
        <v>7</v>
      </c>
      <c r="M224" s="13" t="s">
        <v>7</v>
      </c>
      <c r="N224" s="13" t="s">
        <v>7</v>
      </c>
      <c r="O224" s="13" t="s">
        <v>7</v>
      </c>
      <c r="P224" s="13" t="s">
        <v>7</v>
      </c>
      <c r="Q224" s="13" t="s">
        <v>7</v>
      </c>
      <c r="R224" s="13" t="s">
        <v>7</v>
      </c>
      <c r="S224" s="13" t="s">
        <v>7</v>
      </c>
      <c r="T224" s="13" t="s">
        <v>7</v>
      </c>
      <c r="U224" s="13" t="s">
        <v>7</v>
      </c>
      <c r="V224" s="13" t="s">
        <v>7</v>
      </c>
      <c r="W224" s="13" t="s">
        <v>7</v>
      </c>
      <c r="AH224" s="136"/>
      <c r="AI224" s="136"/>
      <c r="AJ224" s="136"/>
    </row>
    <row r="225" spans="1:36" x14ac:dyDescent="0.25">
      <c r="A225" s="20"/>
      <c r="J225" s="16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AH225" s="136"/>
      <c r="AI225" s="136"/>
      <c r="AJ225" s="136"/>
    </row>
    <row r="226" spans="1:36" x14ac:dyDescent="0.25">
      <c r="A226" s="21" t="s">
        <v>10</v>
      </c>
      <c r="B226" s="1"/>
      <c r="C226" s="1"/>
      <c r="D226" s="1"/>
      <c r="E226" s="1"/>
      <c r="F226" s="1"/>
      <c r="J226" s="17">
        <v>1.8</v>
      </c>
      <c r="K226" s="26">
        <v>0.6</v>
      </c>
      <c r="L226" s="26">
        <v>1.0900000000000001</v>
      </c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AH226" s="136"/>
      <c r="AI226" s="136"/>
      <c r="AJ226" s="136"/>
    </row>
    <row r="227" spans="1:36" x14ac:dyDescent="0.25">
      <c r="A227" s="21" t="s">
        <v>11</v>
      </c>
      <c r="B227" s="1"/>
      <c r="C227" s="1"/>
      <c r="D227" s="1"/>
      <c r="E227" s="1"/>
      <c r="F227" s="1"/>
      <c r="J227" s="17">
        <v>86.998000000000005</v>
      </c>
      <c r="K227" s="26">
        <v>152</v>
      </c>
      <c r="L227" s="26">
        <v>135</v>
      </c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AH227" s="136"/>
      <c r="AI227" s="136"/>
      <c r="AJ227" s="136"/>
    </row>
    <row r="228" spans="1:36" x14ac:dyDescent="0.25">
      <c r="A228" s="21" t="s">
        <v>8</v>
      </c>
      <c r="B228" s="1"/>
      <c r="C228" s="1"/>
      <c r="D228" s="1"/>
      <c r="E228" s="1"/>
      <c r="F228" s="1"/>
      <c r="J228" s="17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AH228" s="136"/>
      <c r="AI228" s="136"/>
      <c r="AJ228" s="136"/>
    </row>
    <row r="229" spans="1:36" x14ac:dyDescent="0.25">
      <c r="A229" s="21" t="s">
        <v>12</v>
      </c>
      <c r="B229" s="1"/>
      <c r="C229" s="1"/>
      <c r="D229" s="1"/>
      <c r="E229" s="1"/>
      <c r="F229" s="1"/>
      <c r="J229" s="17">
        <v>220</v>
      </c>
      <c r="K229" s="26">
        <v>144</v>
      </c>
      <c r="L229" s="26">
        <v>124</v>
      </c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AH229" s="136"/>
      <c r="AI229" s="136"/>
      <c r="AJ229" s="136"/>
    </row>
    <row r="230" spans="1:36" x14ac:dyDescent="0.25">
      <c r="A230" s="21" t="s">
        <v>13</v>
      </c>
      <c r="B230" s="1"/>
      <c r="C230" s="1"/>
      <c r="D230" s="1"/>
      <c r="E230" s="1"/>
      <c r="F230" s="1"/>
      <c r="J230" s="17">
        <v>53.414000000000001</v>
      </c>
      <c r="K230" s="26">
        <v>53</v>
      </c>
      <c r="L230" s="26">
        <v>53</v>
      </c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AH230" s="136"/>
      <c r="AI230" s="136"/>
      <c r="AJ230" s="136"/>
    </row>
    <row r="231" spans="1:36" x14ac:dyDescent="0.25">
      <c r="A231" s="21" t="s">
        <v>14</v>
      </c>
      <c r="B231" s="1"/>
      <c r="C231" s="1"/>
      <c r="D231" s="1"/>
      <c r="E231" s="1"/>
      <c r="F231" s="1"/>
      <c r="J231" s="17">
        <v>187.053</v>
      </c>
      <c r="K231" s="26">
        <v>93.5</v>
      </c>
      <c r="L231" s="26">
        <v>168.05</v>
      </c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AH231" s="136"/>
      <c r="AI231" s="136"/>
      <c r="AJ231" s="136"/>
    </row>
    <row r="232" spans="1:36" x14ac:dyDescent="0.25">
      <c r="A232" s="21" t="s">
        <v>15</v>
      </c>
      <c r="B232" s="1"/>
      <c r="C232" s="1"/>
      <c r="D232" s="1"/>
      <c r="E232" s="1"/>
      <c r="F232" s="1"/>
      <c r="J232" s="17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AH232" s="136"/>
      <c r="AI232" s="136"/>
      <c r="AJ232" s="136"/>
    </row>
    <row r="233" spans="1:36" x14ac:dyDescent="0.25">
      <c r="A233" s="21" t="s">
        <v>16</v>
      </c>
      <c r="B233" s="1"/>
      <c r="C233" s="1"/>
      <c r="D233" s="1"/>
      <c r="E233" s="1"/>
      <c r="F233" s="1"/>
      <c r="J233" s="17">
        <v>25</v>
      </c>
      <c r="K233" s="26">
        <v>22.9</v>
      </c>
      <c r="L233" s="26">
        <v>18.399999999999999</v>
      </c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AH233" s="136"/>
      <c r="AI233" s="136"/>
      <c r="AJ233" s="136"/>
    </row>
    <row r="234" spans="1:36" x14ac:dyDescent="0.25">
      <c r="A234" s="20"/>
      <c r="J234" s="16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AH234" s="136"/>
      <c r="AI234" s="136"/>
      <c r="AJ234" s="136"/>
    </row>
    <row r="235" spans="1:36" x14ac:dyDescent="0.25">
      <c r="A235" s="22" t="s">
        <v>18</v>
      </c>
      <c r="B235" s="2"/>
      <c r="C235" s="2"/>
      <c r="D235" s="2"/>
      <c r="E235" s="2"/>
      <c r="F235" s="2"/>
      <c r="J235" s="18">
        <f>SUM(J226:J233)</f>
        <v>574.26499999999999</v>
      </c>
      <c r="K235" s="27">
        <f>SUM(K226:K233)</f>
        <v>466</v>
      </c>
      <c r="L235" s="27">
        <f>SUM(L226:L233)</f>
        <v>499.54</v>
      </c>
      <c r="M235" s="27">
        <v>442.142</v>
      </c>
      <c r="N235" s="27">
        <v>386.03</v>
      </c>
      <c r="O235" s="27">
        <v>386.03</v>
      </c>
      <c r="P235" s="27">
        <v>386.03</v>
      </c>
      <c r="Q235" s="27">
        <v>386.03</v>
      </c>
      <c r="R235" s="27">
        <v>386.03</v>
      </c>
      <c r="S235" s="27"/>
      <c r="T235" s="27"/>
      <c r="U235" s="27">
        <v>373.82100000000003</v>
      </c>
      <c r="V235" s="27">
        <v>356.27600000000001</v>
      </c>
      <c r="W235" s="27"/>
      <c r="AH235" s="136"/>
      <c r="AI235" s="136"/>
      <c r="AJ235" s="136"/>
    </row>
    <row r="236" spans="1:36" x14ac:dyDescent="0.25">
      <c r="A236" s="23"/>
      <c r="B236" s="24"/>
      <c r="C236" s="24"/>
      <c r="D236" s="24"/>
      <c r="E236" s="24"/>
      <c r="F236" s="24"/>
      <c r="G236" s="24"/>
      <c r="H236" s="24"/>
      <c r="I236" s="24"/>
      <c r="J236" s="19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AH236" s="136"/>
      <c r="AI236" s="136"/>
      <c r="AJ236" s="136"/>
    </row>
    <row r="237" spans="1:36" x14ac:dyDescent="0.25">
      <c r="N237"/>
      <c r="AH237" s="136"/>
      <c r="AI237" s="136"/>
      <c r="AJ237" s="136"/>
    </row>
    <row r="238" spans="1:36" x14ac:dyDescent="0.25">
      <c r="N238"/>
      <c r="AH238" s="136"/>
      <c r="AI238" s="136"/>
      <c r="AJ238" s="136"/>
    </row>
    <row r="239" spans="1:36" x14ac:dyDescent="0.25">
      <c r="N239"/>
      <c r="AH239" s="136"/>
      <c r="AI239" s="136"/>
      <c r="AJ239" s="136"/>
    </row>
    <row r="240" spans="1:36" x14ac:dyDescent="0.25">
      <c r="N240"/>
      <c r="AH240" s="136"/>
      <c r="AI240" s="136"/>
      <c r="AJ240" s="136"/>
    </row>
    <row r="241" spans="1:36" x14ac:dyDescent="0.25">
      <c r="A241" s="2" t="s">
        <v>62</v>
      </c>
      <c r="B241" s="2"/>
      <c r="C241" s="2"/>
      <c r="D241" s="2"/>
      <c r="E241" s="2"/>
      <c r="F241" s="2"/>
      <c r="N241"/>
      <c r="AH241" s="136"/>
      <c r="AI241" s="136"/>
      <c r="AJ241" s="136"/>
    </row>
    <row r="242" spans="1:36" x14ac:dyDescent="0.25">
      <c r="N242"/>
      <c r="W242">
        <f>W13</f>
        <v>0</v>
      </c>
      <c r="AH242" s="136"/>
      <c r="AI242" s="136"/>
      <c r="AJ242" s="136"/>
    </row>
    <row r="243" spans="1:36" x14ac:dyDescent="0.25">
      <c r="A243" s="8"/>
      <c r="B243" s="50"/>
      <c r="C243" s="50"/>
      <c r="D243" s="50"/>
      <c r="E243" s="50"/>
      <c r="F243" s="50"/>
      <c r="G243" s="10" t="s">
        <v>17</v>
      </c>
      <c r="H243" s="10" t="s">
        <v>17</v>
      </c>
      <c r="I243" s="10" t="s">
        <v>17</v>
      </c>
      <c r="J243" s="14" t="s">
        <v>4</v>
      </c>
      <c r="K243" s="12" t="str">
        <f t="shared" ref="K243:V243" si="201">K14</f>
        <v>1997/98</v>
      </c>
      <c r="L243" s="12" t="str">
        <f t="shared" si="201"/>
        <v>1998/99</v>
      </c>
      <c r="M243" s="12" t="str">
        <f t="shared" si="201"/>
        <v>1999/2000</v>
      </c>
      <c r="N243" s="12" t="str">
        <f t="shared" si="201"/>
        <v>2000/01</v>
      </c>
      <c r="O243" s="12" t="str">
        <f t="shared" si="201"/>
        <v>2001/02</v>
      </c>
      <c r="P243" s="12" t="str">
        <f t="shared" si="201"/>
        <v>2002/03</v>
      </c>
      <c r="Q243" s="12" t="str">
        <f t="shared" si="201"/>
        <v>2003/04</v>
      </c>
      <c r="R243" s="12" t="str">
        <f t="shared" si="201"/>
        <v>2004/05</v>
      </c>
      <c r="S243" s="12" t="str">
        <f t="shared" si="201"/>
        <v>2005/06</v>
      </c>
      <c r="T243" s="12" t="str">
        <f t="shared" si="201"/>
        <v>2006/07</v>
      </c>
      <c r="U243" s="12" t="str">
        <f t="shared" si="201"/>
        <v>2007/08</v>
      </c>
      <c r="V243" s="12" t="str">
        <f t="shared" si="201"/>
        <v>2008/09</v>
      </c>
      <c r="W243" s="12" t="str">
        <f>W14</f>
        <v>2009/10</v>
      </c>
      <c r="AH243" s="136"/>
      <c r="AI243" s="136"/>
      <c r="AJ243" s="136"/>
    </row>
    <row r="244" spans="1:36" x14ac:dyDescent="0.25">
      <c r="A244" s="9" t="s">
        <v>6</v>
      </c>
      <c r="B244" s="11"/>
      <c r="C244" s="11"/>
      <c r="D244" s="11"/>
      <c r="E244" s="11"/>
      <c r="F244" s="11"/>
      <c r="G244" s="11" t="s">
        <v>17</v>
      </c>
      <c r="H244" s="11" t="s">
        <v>17</v>
      </c>
      <c r="I244" s="11" t="s">
        <v>17</v>
      </c>
      <c r="J244" s="15" t="s">
        <v>7</v>
      </c>
      <c r="K244" s="13" t="s">
        <v>7</v>
      </c>
      <c r="L244" s="13" t="s">
        <v>7</v>
      </c>
      <c r="M244" s="13" t="s">
        <v>7</v>
      </c>
      <c r="N244" s="13" t="s">
        <v>7</v>
      </c>
      <c r="O244" s="13" t="s">
        <v>7</v>
      </c>
      <c r="P244" s="13" t="s">
        <v>7</v>
      </c>
      <c r="Q244" s="13" t="s">
        <v>7</v>
      </c>
      <c r="R244" s="13" t="s">
        <v>7</v>
      </c>
      <c r="S244" s="13" t="s">
        <v>7</v>
      </c>
      <c r="T244" s="13" t="s">
        <v>7</v>
      </c>
      <c r="U244" s="13" t="s">
        <v>7</v>
      </c>
      <c r="V244" s="13" t="s">
        <v>7</v>
      </c>
      <c r="W244" s="13" t="s">
        <v>7</v>
      </c>
      <c r="AH244" s="136"/>
      <c r="AI244" s="136"/>
      <c r="AJ244" s="136"/>
    </row>
    <row r="245" spans="1:36" x14ac:dyDescent="0.25">
      <c r="A245" s="20"/>
      <c r="J245" s="16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AH245" s="136"/>
      <c r="AI245" s="136"/>
      <c r="AJ245" s="136"/>
    </row>
    <row r="246" spans="1:36" x14ac:dyDescent="0.25">
      <c r="A246" s="21" t="s">
        <v>10</v>
      </c>
      <c r="B246" s="1"/>
      <c r="C246" s="1"/>
      <c r="D246" s="1"/>
      <c r="E246" s="1"/>
      <c r="F246" s="1"/>
      <c r="J246" s="17">
        <v>3.9</v>
      </c>
      <c r="K246" s="26">
        <v>1.8</v>
      </c>
      <c r="L246" s="26">
        <v>2.13</v>
      </c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AH246" s="136"/>
      <c r="AI246" s="136"/>
      <c r="AJ246" s="136"/>
    </row>
    <row r="247" spans="1:36" x14ac:dyDescent="0.25">
      <c r="A247" s="21" t="s">
        <v>11</v>
      </c>
      <c r="B247" s="1"/>
      <c r="C247" s="1"/>
      <c r="D247" s="1"/>
      <c r="E247" s="1"/>
      <c r="F247" s="1"/>
      <c r="J247" s="17">
        <v>28.648</v>
      </c>
      <c r="K247" s="26">
        <v>82</v>
      </c>
      <c r="L247" s="26">
        <v>105</v>
      </c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AH247" s="136"/>
      <c r="AI247" s="136"/>
      <c r="AJ247" s="136"/>
    </row>
    <row r="248" spans="1:36" x14ac:dyDescent="0.25">
      <c r="A248" s="21" t="s">
        <v>8</v>
      </c>
      <c r="B248" s="1"/>
      <c r="C248" s="1"/>
      <c r="D248" s="1"/>
      <c r="E248" s="1"/>
      <c r="F248" s="1"/>
      <c r="J248" s="17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AH248" s="136"/>
      <c r="AI248" s="136"/>
      <c r="AJ248" s="136"/>
    </row>
    <row r="249" spans="1:36" x14ac:dyDescent="0.25">
      <c r="A249" s="21" t="s">
        <v>12</v>
      </c>
      <c r="B249" s="1"/>
      <c r="C249" s="1"/>
      <c r="D249" s="1"/>
      <c r="E249" s="1"/>
      <c r="F249" s="1"/>
      <c r="J249" s="17">
        <v>20</v>
      </c>
      <c r="K249" s="26">
        <v>16</v>
      </c>
      <c r="L249" s="26">
        <v>12</v>
      </c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AH249" s="136"/>
      <c r="AI249" s="136"/>
      <c r="AJ249" s="136"/>
    </row>
    <row r="250" spans="1:36" x14ac:dyDescent="0.25">
      <c r="A250" s="21" t="s">
        <v>13</v>
      </c>
      <c r="B250" s="1"/>
      <c r="C250" s="1"/>
      <c r="D250" s="1"/>
      <c r="E250" s="1"/>
      <c r="F250" s="1"/>
      <c r="J250" s="17">
        <v>22.891999999999999</v>
      </c>
      <c r="K250" s="26">
        <v>22</v>
      </c>
      <c r="L250" s="26">
        <v>22</v>
      </c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AH250" s="136"/>
      <c r="AI250" s="136"/>
      <c r="AJ250" s="136"/>
    </row>
    <row r="251" spans="1:36" x14ac:dyDescent="0.25">
      <c r="A251" s="21" t="s">
        <v>14</v>
      </c>
      <c r="B251" s="1"/>
      <c r="C251" s="1"/>
      <c r="D251" s="1"/>
      <c r="E251" s="1"/>
      <c r="F251" s="1"/>
      <c r="J251" s="17">
        <v>2.86</v>
      </c>
      <c r="K251" s="26">
        <v>1.45</v>
      </c>
      <c r="L251" s="26">
        <v>2.976</v>
      </c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AH251" s="136"/>
      <c r="AI251" s="136"/>
      <c r="AJ251" s="136"/>
    </row>
    <row r="252" spans="1:36" x14ac:dyDescent="0.25">
      <c r="A252" s="21" t="s">
        <v>15</v>
      </c>
      <c r="B252" s="1"/>
      <c r="C252" s="1"/>
      <c r="D252" s="1"/>
      <c r="E252" s="1"/>
      <c r="F252" s="1"/>
      <c r="J252" s="17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AH252" s="136"/>
      <c r="AI252" s="136"/>
      <c r="AJ252" s="136"/>
    </row>
    <row r="253" spans="1:36" x14ac:dyDescent="0.25">
      <c r="A253" s="21" t="s">
        <v>16</v>
      </c>
      <c r="B253" s="1"/>
      <c r="C253" s="1"/>
      <c r="D253" s="1"/>
      <c r="E253" s="1"/>
      <c r="F253" s="1"/>
      <c r="J253" s="17">
        <v>9.5</v>
      </c>
      <c r="K253" s="26">
        <v>14.5</v>
      </c>
      <c r="L253" s="26">
        <v>13.6</v>
      </c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AH253" s="136"/>
      <c r="AI253" s="136"/>
      <c r="AJ253" s="136"/>
    </row>
    <row r="254" spans="1:36" x14ac:dyDescent="0.25">
      <c r="A254" s="20"/>
      <c r="J254" s="16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AH254" s="136"/>
      <c r="AI254" s="136"/>
      <c r="AJ254" s="136"/>
    </row>
    <row r="255" spans="1:36" x14ac:dyDescent="0.25">
      <c r="A255" s="22" t="s">
        <v>18</v>
      </c>
      <c r="B255" s="2"/>
      <c r="C255" s="2"/>
      <c r="D255" s="2"/>
      <c r="E255" s="2"/>
      <c r="F255" s="2"/>
      <c r="J255" s="18">
        <f>SUM(J246:J253)</f>
        <v>87.8</v>
      </c>
      <c r="K255" s="27">
        <f>SUM(K246:K253)</f>
        <v>137.75</v>
      </c>
      <c r="L255" s="27">
        <f>SUM(L246:L253)</f>
        <v>157.70599999999999</v>
      </c>
      <c r="M255" s="27">
        <v>141.261</v>
      </c>
      <c r="N255" s="27">
        <v>68.825000000000003</v>
      </c>
      <c r="O255" s="27">
        <v>68.825000000000003</v>
      </c>
      <c r="P255" s="27">
        <v>68.825000000000003</v>
      </c>
      <c r="Q255" s="27">
        <v>68.825000000000003</v>
      </c>
      <c r="R255" s="27">
        <v>68.825000000000003</v>
      </c>
      <c r="S255" s="27"/>
      <c r="T255" s="27"/>
      <c r="U255" s="27">
        <v>124.15900000000001</v>
      </c>
      <c r="V255" s="27">
        <v>112.407</v>
      </c>
      <c r="W255" s="27"/>
      <c r="AH255" s="136"/>
      <c r="AI255" s="136"/>
      <c r="AJ255" s="136"/>
    </row>
    <row r="256" spans="1:36" x14ac:dyDescent="0.25">
      <c r="A256" s="23"/>
      <c r="B256" s="24"/>
      <c r="C256" s="24"/>
      <c r="D256" s="24"/>
      <c r="E256" s="24"/>
      <c r="F256" s="24"/>
      <c r="G256" s="24"/>
      <c r="H256" s="24"/>
      <c r="I256" s="24"/>
      <c r="J256" s="19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AH256" s="136"/>
      <c r="AI256" s="136"/>
      <c r="AJ256" s="136"/>
    </row>
    <row r="257" spans="1:36" x14ac:dyDescent="0.25">
      <c r="N257"/>
      <c r="AH257" s="136"/>
      <c r="AI257" s="136"/>
      <c r="AJ257" s="136"/>
    </row>
    <row r="258" spans="1:36" x14ac:dyDescent="0.25">
      <c r="N258"/>
      <c r="AH258" s="136"/>
      <c r="AI258" s="136"/>
      <c r="AJ258" s="136"/>
    </row>
    <row r="259" spans="1:36" x14ac:dyDescent="0.25">
      <c r="N259"/>
      <c r="AH259" s="136"/>
      <c r="AI259" s="136"/>
      <c r="AJ259" s="136"/>
    </row>
    <row r="260" spans="1:36" x14ac:dyDescent="0.25">
      <c r="N260"/>
      <c r="AH260" s="136"/>
      <c r="AI260" s="136"/>
      <c r="AJ260" s="136"/>
    </row>
    <row r="261" spans="1:36" x14ac:dyDescent="0.25">
      <c r="N261"/>
      <c r="AH261" s="136"/>
      <c r="AI261" s="136"/>
      <c r="AJ261" s="136"/>
    </row>
    <row r="262" spans="1:36" x14ac:dyDescent="0.25">
      <c r="N262"/>
      <c r="AH262" s="136"/>
      <c r="AI262" s="136"/>
      <c r="AJ262" s="136"/>
    </row>
    <row r="263" spans="1:36" x14ac:dyDescent="0.25">
      <c r="A263" s="2" t="s">
        <v>63</v>
      </c>
      <c r="B263" s="2"/>
      <c r="C263" s="2"/>
      <c r="D263" s="2"/>
      <c r="E263" s="2"/>
      <c r="F263" s="2"/>
      <c r="N263"/>
      <c r="AH263" s="136"/>
      <c r="AI263" s="136"/>
      <c r="AJ263" s="136"/>
    </row>
    <row r="264" spans="1:36" x14ac:dyDescent="0.25">
      <c r="N264"/>
      <c r="W264">
        <f>W13</f>
        <v>0</v>
      </c>
      <c r="AH264" s="136"/>
      <c r="AI264" s="136"/>
      <c r="AJ264" s="136"/>
    </row>
    <row r="265" spans="1:36" x14ac:dyDescent="0.25">
      <c r="A265" s="8"/>
      <c r="B265" s="50"/>
      <c r="C265" s="50"/>
      <c r="D265" s="50"/>
      <c r="E265" s="50"/>
      <c r="F265" s="50"/>
      <c r="G265" s="10" t="s">
        <v>17</v>
      </c>
      <c r="H265" s="10" t="s">
        <v>17</v>
      </c>
      <c r="I265" s="10" t="s">
        <v>17</v>
      </c>
      <c r="J265" s="14" t="s">
        <v>4</v>
      </c>
      <c r="K265" s="12" t="str">
        <f t="shared" ref="K265:V265" si="202">K14</f>
        <v>1997/98</v>
      </c>
      <c r="L265" s="12" t="str">
        <f t="shared" si="202"/>
        <v>1998/99</v>
      </c>
      <c r="M265" s="12" t="str">
        <f t="shared" si="202"/>
        <v>1999/2000</v>
      </c>
      <c r="N265" s="12" t="str">
        <f t="shared" si="202"/>
        <v>2000/01</v>
      </c>
      <c r="O265" s="12" t="str">
        <f t="shared" si="202"/>
        <v>2001/02</v>
      </c>
      <c r="P265" s="12" t="str">
        <f t="shared" si="202"/>
        <v>2002/03</v>
      </c>
      <c r="Q265" s="12" t="str">
        <f t="shared" si="202"/>
        <v>2003/04</v>
      </c>
      <c r="R265" s="12" t="str">
        <f t="shared" si="202"/>
        <v>2004/05</v>
      </c>
      <c r="S265" s="12" t="str">
        <f t="shared" si="202"/>
        <v>2005/06</v>
      </c>
      <c r="T265" s="12" t="str">
        <f t="shared" si="202"/>
        <v>2006/07</v>
      </c>
      <c r="U265" s="12" t="str">
        <f t="shared" si="202"/>
        <v>2007/08</v>
      </c>
      <c r="V265" s="12" t="str">
        <f t="shared" si="202"/>
        <v>2008/09</v>
      </c>
      <c r="W265" s="12" t="str">
        <f>W14</f>
        <v>2009/10</v>
      </c>
      <c r="AH265" s="136"/>
      <c r="AI265" s="136"/>
      <c r="AJ265" s="136"/>
    </row>
    <row r="266" spans="1:36" x14ac:dyDescent="0.25">
      <c r="A266" s="9" t="s">
        <v>6</v>
      </c>
      <c r="B266" s="11"/>
      <c r="C266" s="11"/>
      <c r="D266" s="11"/>
      <c r="E266" s="11"/>
      <c r="F266" s="11"/>
      <c r="G266" s="11" t="s">
        <v>17</v>
      </c>
      <c r="H266" s="11" t="s">
        <v>17</v>
      </c>
      <c r="I266" s="11" t="s">
        <v>17</v>
      </c>
      <c r="J266" s="15" t="s">
        <v>19</v>
      </c>
      <c r="K266" s="13" t="s">
        <v>19</v>
      </c>
      <c r="L266" s="13" t="s">
        <v>19</v>
      </c>
      <c r="M266" s="13" t="s">
        <v>19</v>
      </c>
      <c r="N266" s="13" t="s">
        <v>19</v>
      </c>
      <c r="O266" s="13" t="s">
        <v>19</v>
      </c>
      <c r="P266" s="13" t="s">
        <v>19</v>
      </c>
      <c r="Q266" s="13" t="s">
        <v>19</v>
      </c>
      <c r="R266" s="13" t="s">
        <v>19</v>
      </c>
      <c r="S266" s="13" t="s">
        <v>19</v>
      </c>
      <c r="T266" s="13" t="s">
        <v>19</v>
      </c>
      <c r="U266" s="13" t="s">
        <v>19</v>
      </c>
      <c r="V266" s="13" t="s">
        <v>19</v>
      </c>
      <c r="W266" s="13" t="s">
        <v>19</v>
      </c>
      <c r="AH266" s="136"/>
      <c r="AI266" s="136"/>
      <c r="AJ266" s="136"/>
    </row>
    <row r="267" spans="1:36" x14ac:dyDescent="0.25">
      <c r="A267" s="20"/>
      <c r="J267" s="16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AH267" s="136"/>
      <c r="AI267" s="136"/>
      <c r="AJ267" s="136"/>
    </row>
    <row r="268" spans="1:36" x14ac:dyDescent="0.25">
      <c r="A268" s="21" t="s">
        <v>10</v>
      </c>
      <c r="B268" s="1"/>
      <c r="C268" s="1"/>
      <c r="D268" s="1"/>
      <c r="E268" s="1"/>
      <c r="F268" s="1"/>
      <c r="J268" s="17">
        <v>3.21</v>
      </c>
      <c r="K268" s="26">
        <v>1.56</v>
      </c>
      <c r="L268" s="26">
        <v>2</v>
      </c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AH268" s="136"/>
      <c r="AI268" s="136"/>
      <c r="AJ268" s="136"/>
    </row>
    <row r="269" spans="1:36" x14ac:dyDescent="0.25">
      <c r="A269" s="21" t="s">
        <v>11</v>
      </c>
      <c r="B269" s="1"/>
      <c r="C269" s="1"/>
      <c r="D269" s="1"/>
      <c r="E269" s="1"/>
      <c r="F269" s="1"/>
      <c r="J269" s="17">
        <v>79.671999999999997</v>
      </c>
      <c r="K269" s="26">
        <v>140</v>
      </c>
      <c r="L269" s="26">
        <v>125</v>
      </c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AH269" s="136"/>
      <c r="AI269" s="136"/>
      <c r="AJ269" s="136"/>
    </row>
    <row r="270" spans="1:36" x14ac:dyDescent="0.25">
      <c r="A270" s="21" t="s">
        <v>8</v>
      </c>
      <c r="B270" s="1"/>
      <c r="C270" s="1"/>
      <c r="D270" s="1"/>
      <c r="E270" s="1"/>
      <c r="F270" s="1"/>
      <c r="J270" s="17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AH270" s="136"/>
      <c r="AI270" s="136"/>
      <c r="AJ270" s="136"/>
    </row>
    <row r="271" spans="1:36" x14ac:dyDescent="0.25">
      <c r="A271" s="21" t="s">
        <v>12</v>
      </c>
      <c r="B271" s="1"/>
      <c r="C271" s="1"/>
      <c r="D271" s="1"/>
      <c r="E271" s="1"/>
      <c r="F271" s="1"/>
      <c r="J271" s="17">
        <v>110</v>
      </c>
      <c r="K271" s="26">
        <v>58</v>
      </c>
      <c r="L271" s="26">
        <v>52.7</v>
      </c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AH271" s="136"/>
      <c r="AI271" s="136"/>
      <c r="AJ271" s="136"/>
    </row>
    <row r="272" spans="1:36" x14ac:dyDescent="0.25">
      <c r="A272" s="21" t="s">
        <v>13</v>
      </c>
      <c r="B272" s="1"/>
      <c r="C272" s="1"/>
      <c r="D272" s="1"/>
      <c r="E272" s="1"/>
      <c r="F272" s="1"/>
      <c r="J272" s="17">
        <v>53.414000000000001</v>
      </c>
      <c r="K272" s="26">
        <v>53</v>
      </c>
      <c r="L272" s="26">
        <v>24.2</v>
      </c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AH272" s="136"/>
      <c r="AI272" s="136"/>
      <c r="AJ272" s="136"/>
    </row>
    <row r="273" spans="1:36" x14ac:dyDescent="0.25">
      <c r="A273" s="21" t="s">
        <v>14</v>
      </c>
      <c r="B273" s="1"/>
      <c r="C273" s="1"/>
      <c r="D273" s="1"/>
      <c r="E273" s="1"/>
      <c r="F273" s="1"/>
      <c r="J273" s="17">
        <v>130.93700000000001</v>
      </c>
      <c r="K273" s="26">
        <v>46.8</v>
      </c>
      <c r="L273" s="26">
        <v>48.3</v>
      </c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AH273" s="136"/>
      <c r="AI273" s="136"/>
      <c r="AJ273" s="136"/>
    </row>
    <row r="274" spans="1:36" x14ac:dyDescent="0.25">
      <c r="A274" s="21" t="s">
        <v>15</v>
      </c>
      <c r="B274" s="1"/>
      <c r="C274" s="1"/>
      <c r="D274" s="1"/>
      <c r="E274" s="1"/>
      <c r="F274" s="1"/>
      <c r="J274" s="17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AH274" s="136"/>
      <c r="AI274" s="136"/>
      <c r="AJ274" s="136"/>
    </row>
    <row r="275" spans="1:36" x14ac:dyDescent="0.25">
      <c r="A275" s="21" t="s">
        <v>16</v>
      </c>
      <c r="B275" s="1"/>
      <c r="C275" s="1"/>
      <c r="D275" s="1"/>
      <c r="E275" s="1"/>
      <c r="F275" s="1"/>
      <c r="J275" s="17">
        <v>46.5</v>
      </c>
      <c r="K275" s="26">
        <v>23.6</v>
      </c>
      <c r="L275" s="26">
        <v>10.4</v>
      </c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AH275" s="136"/>
      <c r="AI275" s="136"/>
      <c r="AJ275" s="136"/>
    </row>
    <row r="276" spans="1:36" x14ac:dyDescent="0.25">
      <c r="A276" s="20"/>
      <c r="J276" s="16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AH276" s="136"/>
      <c r="AI276" s="136"/>
      <c r="AJ276" s="136"/>
    </row>
    <row r="277" spans="1:36" x14ac:dyDescent="0.25">
      <c r="A277" s="22" t="s">
        <v>18</v>
      </c>
      <c r="B277" s="2"/>
      <c r="C277" s="2"/>
      <c r="D277" s="2"/>
      <c r="E277" s="2"/>
      <c r="F277" s="2"/>
      <c r="J277" s="18">
        <f>SUM(J268:J275)</f>
        <v>423.733</v>
      </c>
      <c r="K277" s="27">
        <f>SUM(K268:K275)</f>
        <v>322.96000000000004</v>
      </c>
      <c r="L277" s="27">
        <f>SUM(L268:L275)</f>
        <v>262.59999999999997</v>
      </c>
      <c r="M277" s="27">
        <v>296.82</v>
      </c>
      <c r="N277" s="27">
        <v>189.29900000000001</v>
      </c>
      <c r="O277" s="27">
        <v>189.29900000000001</v>
      </c>
      <c r="P277" s="27">
        <v>189.29900000000001</v>
      </c>
      <c r="Q277" s="27">
        <v>189.29900000000001</v>
      </c>
      <c r="R277" s="27">
        <v>189.29900000000001</v>
      </c>
      <c r="S277" s="27"/>
      <c r="T277" s="27"/>
      <c r="U277" s="27">
        <v>334.32400000000001</v>
      </c>
      <c r="V277" s="27">
        <v>378.57600000000002</v>
      </c>
      <c r="W277" s="27"/>
      <c r="AH277" s="136"/>
      <c r="AI277" s="136"/>
      <c r="AJ277" s="136"/>
    </row>
    <row r="278" spans="1:36" x14ac:dyDescent="0.25">
      <c r="A278" s="23"/>
      <c r="B278" s="24"/>
      <c r="C278" s="24"/>
      <c r="D278" s="24"/>
      <c r="E278" s="24"/>
      <c r="F278" s="24"/>
      <c r="G278" s="24"/>
      <c r="H278" s="24"/>
      <c r="I278" s="24"/>
      <c r="J278" s="19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AH278" s="136"/>
      <c r="AI278" s="136"/>
      <c r="AJ278" s="136"/>
    </row>
    <row r="279" spans="1:36" x14ac:dyDescent="0.25">
      <c r="N279"/>
      <c r="AH279" s="136"/>
      <c r="AI279" s="136"/>
      <c r="AJ279" s="136"/>
    </row>
    <row r="280" spans="1:36" x14ac:dyDescent="0.25">
      <c r="N280"/>
      <c r="AH280" s="136"/>
      <c r="AI280" s="136"/>
      <c r="AJ280" s="136"/>
    </row>
    <row r="281" spans="1:36" x14ac:dyDescent="0.25">
      <c r="N281"/>
      <c r="AH281" s="136"/>
      <c r="AI281" s="136"/>
      <c r="AJ281" s="136"/>
    </row>
    <row r="282" spans="1:36" x14ac:dyDescent="0.25">
      <c r="A282" s="2" t="s">
        <v>64</v>
      </c>
      <c r="B282" s="2"/>
      <c r="C282" s="2"/>
      <c r="D282" s="2"/>
      <c r="E282" s="2"/>
      <c r="F282" s="2"/>
      <c r="N282"/>
      <c r="AH282" s="136"/>
      <c r="AI282" s="136"/>
      <c r="AJ282" s="136"/>
    </row>
    <row r="283" spans="1:36" x14ac:dyDescent="0.25">
      <c r="N283"/>
      <c r="W283">
        <f>W13</f>
        <v>0</v>
      </c>
      <c r="AH283" s="136"/>
      <c r="AI283" s="136"/>
      <c r="AJ283" s="136"/>
    </row>
    <row r="284" spans="1:36" x14ac:dyDescent="0.25">
      <c r="A284" s="8"/>
      <c r="B284" s="50"/>
      <c r="C284" s="50"/>
      <c r="D284" s="50"/>
      <c r="E284" s="50"/>
      <c r="F284" s="50"/>
      <c r="G284" s="10" t="s">
        <v>17</v>
      </c>
      <c r="H284" s="10" t="s">
        <v>17</v>
      </c>
      <c r="I284" s="10" t="s">
        <v>17</v>
      </c>
      <c r="J284" s="14" t="s">
        <v>4</v>
      </c>
      <c r="K284" s="12" t="str">
        <f t="shared" ref="K284:V284" si="203">K14</f>
        <v>1997/98</v>
      </c>
      <c r="L284" s="12" t="str">
        <f t="shared" si="203"/>
        <v>1998/99</v>
      </c>
      <c r="M284" s="12" t="str">
        <f t="shared" si="203"/>
        <v>1999/2000</v>
      </c>
      <c r="N284" s="12" t="str">
        <f t="shared" si="203"/>
        <v>2000/01</v>
      </c>
      <c r="O284" s="12" t="str">
        <f t="shared" si="203"/>
        <v>2001/02</v>
      </c>
      <c r="P284" s="12" t="str">
        <f t="shared" si="203"/>
        <v>2002/03</v>
      </c>
      <c r="Q284" s="12" t="str">
        <f t="shared" si="203"/>
        <v>2003/04</v>
      </c>
      <c r="R284" s="12" t="str">
        <f t="shared" si="203"/>
        <v>2004/05</v>
      </c>
      <c r="S284" s="12" t="str">
        <f t="shared" si="203"/>
        <v>2005/06</v>
      </c>
      <c r="T284" s="12" t="str">
        <f t="shared" si="203"/>
        <v>2006/07</v>
      </c>
      <c r="U284" s="12" t="str">
        <f t="shared" si="203"/>
        <v>2007/08</v>
      </c>
      <c r="V284" s="12" t="str">
        <f t="shared" si="203"/>
        <v>2008/09</v>
      </c>
      <c r="W284" s="12" t="str">
        <f>W14</f>
        <v>2009/10</v>
      </c>
      <c r="AH284" s="136"/>
      <c r="AI284" s="136"/>
      <c r="AJ284" s="136"/>
    </row>
    <row r="285" spans="1:36" x14ac:dyDescent="0.25">
      <c r="A285" s="9" t="s">
        <v>6</v>
      </c>
      <c r="B285" s="11"/>
      <c r="C285" s="11"/>
      <c r="D285" s="11"/>
      <c r="E285" s="11"/>
      <c r="F285" s="11"/>
      <c r="G285" s="11" t="s">
        <v>17</v>
      </c>
      <c r="H285" s="11" t="s">
        <v>17</v>
      </c>
      <c r="I285" s="11" t="s">
        <v>17</v>
      </c>
      <c r="J285" s="15" t="s">
        <v>19</v>
      </c>
      <c r="K285" s="13" t="s">
        <v>19</v>
      </c>
      <c r="L285" s="13" t="s">
        <v>19</v>
      </c>
      <c r="M285" s="13" t="s">
        <v>19</v>
      </c>
      <c r="N285" s="13" t="s">
        <v>19</v>
      </c>
      <c r="O285" s="13" t="s">
        <v>19</v>
      </c>
      <c r="P285" s="13" t="s">
        <v>19</v>
      </c>
      <c r="Q285" s="13" t="s">
        <v>19</v>
      </c>
      <c r="R285" s="13" t="s">
        <v>19</v>
      </c>
      <c r="S285" s="13" t="s">
        <v>19</v>
      </c>
      <c r="T285" s="13" t="s">
        <v>19</v>
      </c>
      <c r="U285" s="13" t="s">
        <v>19</v>
      </c>
      <c r="V285" s="13" t="s">
        <v>19</v>
      </c>
      <c r="W285" s="13" t="s">
        <v>19</v>
      </c>
      <c r="AH285" s="136"/>
      <c r="AI285" s="136"/>
      <c r="AJ285" s="136"/>
    </row>
    <row r="286" spans="1:36" x14ac:dyDescent="0.25">
      <c r="A286" s="20"/>
      <c r="J286" s="16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AH286" s="136"/>
      <c r="AI286" s="136"/>
      <c r="AJ286" s="136"/>
    </row>
    <row r="287" spans="1:36" x14ac:dyDescent="0.25">
      <c r="A287" s="21" t="s">
        <v>10</v>
      </c>
      <c r="B287" s="1"/>
      <c r="C287" s="1"/>
      <c r="D287" s="1"/>
      <c r="E287" s="1"/>
      <c r="F287" s="1"/>
      <c r="J287" s="17">
        <v>8.2799999999999994</v>
      </c>
      <c r="K287" s="26">
        <v>4.68</v>
      </c>
      <c r="L287" s="26">
        <v>3.6</v>
      </c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AH287" s="136"/>
      <c r="AI287" s="136"/>
      <c r="AJ287" s="136"/>
    </row>
    <row r="288" spans="1:36" x14ac:dyDescent="0.25">
      <c r="A288" s="21" t="s">
        <v>11</v>
      </c>
      <c r="B288" s="1"/>
      <c r="C288" s="1"/>
      <c r="D288" s="1"/>
      <c r="E288" s="1"/>
      <c r="F288" s="1"/>
      <c r="J288" s="17">
        <v>28.155000000000001</v>
      </c>
      <c r="K288" s="26">
        <v>80</v>
      </c>
      <c r="L288" s="26">
        <v>95</v>
      </c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AH288" s="136"/>
      <c r="AI288" s="136"/>
      <c r="AJ288" s="136"/>
    </row>
    <row r="289" spans="1:36" x14ac:dyDescent="0.25">
      <c r="A289" s="21" t="s">
        <v>8</v>
      </c>
      <c r="B289" s="1"/>
      <c r="C289" s="1"/>
      <c r="D289" s="1"/>
      <c r="E289" s="1"/>
      <c r="F289" s="1"/>
      <c r="J289" s="17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AH289" s="136"/>
      <c r="AI289" s="136"/>
      <c r="AJ289" s="136"/>
    </row>
    <row r="290" spans="1:36" x14ac:dyDescent="0.25">
      <c r="A290" s="21" t="s">
        <v>12</v>
      </c>
      <c r="B290" s="1"/>
      <c r="C290" s="1"/>
      <c r="D290" s="1"/>
      <c r="E290" s="1"/>
      <c r="F290" s="1"/>
      <c r="J290" s="17">
        <v>10</v>
      </c>
      <c r="K290" s="26">
        <v>6</v>
      </c>
      <c r="L290" s="26">
        <v>5</v>
      </c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AH290" s="136"/>
      <c r="AI290" s="136"/>
      <c r="AJ290" s="136"/>
    </row>
    <row r="291" spans="1:36" x14ac:dyDescent="0.25">
      <c r="A291" s="21" t="s">
        <v>13</v>
      </c>
      <c r="B291" s="1"/>
      <c r="C291" s="1"/>
      <c r="D291" s="1"/>
      <c r="E291" s="1"/>
      <c r="F291" s="1"/>
      <c r="J291" s="17">
        <v>34.338000000000001</v>
      </c>
      <c r="K291" s="26">
        <v>34</v>
      </c>
      <c r="L291" s="26">
        <v>15.5</v>
      </c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AH291" s="136"/>
      <c r="AI291" s="136"/>
      <c r="AJ291" s="136"/>
    </row>
    <row r="292" spans="1:36" x14ac:dyDescent="0.25">
      <c r="A292" s="21" t="s">
        <v>14</v>
      </c>
      <c r="B292" s="1"/>
      <c r="C292" s="1"/>
      <c r="D292" s="1"/>
      <c r="E292" s="1"/>
      <c r="F292" s="1"/>
      <c r="J292" s="17">
        <v>2.0019999999999998</v>
      </c>
      <c r="K292" s="26">
        <v>0.7</v>
      </c>
      <c r="L292" s="26">
        <v>0.9</v>
      </c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AH292" s="136"/>
      <c r="AI292" s="136"/>
      <c r="AJ292" s="136"/>
    </row>
    <row r="293" spans="1:36" x14ac:dyDescent="0.25">
      <c r="A293" s="21" t="s">
        <v>15</v>
      </c>
      <c r="B293" s="1"/>
      <c r="C293" s="1"/>
      <c r="D293" s="1"/>
      <c r="E293" s="1"/>
      <c r="F293" s="1"/>
      <c r="J293" s="17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AH293" s="136"/>
      <c r="AI293" s="136"/>
      <c r="AJ293" s="136"/>
    </row>
    <row r="294" spans="1:36" x14ac:dyDescent="0.25">
      <c r="A294" s="21" t="s">
        <v>16</v>
      </c>
      <c r="B294" s="1"/>
      <c r="C294" s="1"/>
      <c r="D294" s="1"/>
      <c r="E294" s="1"/>
      <c r="F294" s="1"/>
      <c r="J294" s="17">
        <v>17.5</v>
      </c>
      <c r="K294" s="26">
        <v>13.35</v>
      </c>
      <c r="L294" s="26">
        <v>11.5</v>
      </c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AH294" s="136"/>
      <c r="AI294" s="136"/>
      <c r="AJ294" s="136"/>
    </row>
    <row r="295" spans="1:36" x14ac:dyDescent="0.25">
      <c r="A295" s="20"/>
      <c r="J295" s="16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AH295" s="136"/>
      <c r="AI295" s="136"/>
      <c r="AJ295" s="136"/>
    </row>
    <row r="296" spans="1:36" x14ac:dyDescent="0.25">
      <c r="A296" s="22" t="s">
        <v>18</v>
      </c>
      <c r="B296" s="2"/>
      <c r="C296" s="2"/>
      <c r="D296" s="2"/>
      <c r="E296" s="2"/>
      <c r="F296" s="2"/>
      <c r="J296" s="18">
        <f>SUM(J287:J294)</f>
        <v>100.27499999999999</v>
      </c>
      <c r="K296" s="27">
        <f>SUM(K287:K294)</f>
        <v>138.73000000000002</v>
      </c>
      <c r="L296" s="27">
        <f>SUM(L287:L294)</f>
        <v>131.5</v>
      </c>
      <c r="M296" s="27">
        <v>125.041</v>
      </c>
      <c r="N296" s="27">
        <v>68.825000000000003</v>
      </c>
      <c r="O296" s="27">
        <v>68.825000000000003</v>
      </c>
      <c r="P296" s="27">
        <v>68.825000000000003</v>
      </c>
      <c r="Q296" s="27">
        <v>68.825000000000003</v>
      </c>
      <c r="R296" s="27">
        <v>68.825000000000003</v>
      </c>
      <c r="S296" s="27"/>
      <c r="T296" s="27"/>
      <c r="U296" s="27">
        <v>129.745</v>
      </c>
      <c r="V296" s="27">
        <v>138.05699999999999</v>
      </c>
      <c r="W296" s="27"/>
      <c r="AH296" s="136"/>
      <c r="AI296" s="136"/>
      <c r="AJ296" s="136"/>
    </row>
    <row r="297" spans="1:36" x14ac:dyDescent="0.25">
      <c r="A297" s="23"/>
      <c r="B297" s="24"/>
      <c r="C297" s="24"/>
      <c r="D297" s="24"/>
      <c r="E297" s="24"/>
      <c r="F297" s="24"/>
      <c r="G297" s="24"/>
      <c r="H297" s="24"/>
      <c r="I297" s="24"/>
      <c r="J297" s="19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AH297" s="136"/>
      <c r="AI297" s="136"/>
      <c r="AJ297" s="136"/>
    </row>
    <row r="298" spans="1:36" x14ac:dyDescent="0.25">
      <c r="N298"/>
      <c r="AH298" s="136"/>
      <c r="AI298" s="136"/>
      <c r="AJ298" s="136"/>
    </row>
    <row r="299" spans="1:36" x14ac:dyDescent="0.25">
      <c r="N299"/>
      <c r="AH299" s="136"/>
      <c r="AI299" s="136"/>
      <c r="AJ299" s="136"/>
    </row>
    <row r="300" spans="1:36" x14ac:dyDescent="0.25">
      <c r="N300"/>
      <c r="AH300" s="136"/>
      <c r="AI300" s="136"/>
      <c r="AJ300" s="136"/>
    </row>
    <row r="301" spans="1:36" x14ac:dyDescent="0.25">
      <c r="N301"/>
      <c r="AH301" s="136"/>
      <c r="AI301" s="136"/>
      <c r="AJ301" s="136"/>
    </row>
    <row r="302" spans="1:36" x14ac:dyDescent="0.25">
      <c r="N302"/>
      <c r="AH302" s="136"/>
      <c r="AI302" s="136"/>
      <c r="AJ302" s="136"/>
    </row>
    <row r="303" spans="1:36" x14ac:dyDescent="0.25">
      <c r="A303" s="2" t="s">
        <v>22</v>
      </c>
      <c r="B303" s="2"/>
      <c r="C303" s="2"/>
      <c r="D303" s="2"/>
      <c r="E303" s="2"/>
      <c r="F303" s="2"/>
      <c r="N303"/>
      <c r="AH303" s="136"/>
      <c r="AI303" s="136"/>
      <c r="AJ303" s="136"/>
    </row>
    <row r="304" spans="1:36" x14ac:dyDescent="0.25">
      <c r="N304"/>
      <c r="W304">
        <f>W13</f>
        <v>0</v>
      </c>
      <c r="AH304" s="136"/>
      <c r="AI304" s="136"/>
      <c r="AJ304" s="136"/>
    </row>
    <row r="305" spans="1:36" x14ac:dyDescent="0.25">
      <c r="A305" s="8"/>
      <c r="B305" s="50"/>
      <c r="C305" s="50"/>
      <c r="D305" s="50"/>
      <c r="E305" s="50"/>
      <c r="F305" s="50"/>
      <c r="G305" s="10" t="s">
        <v>17</v>
      </c>
      <c r="H305" s="10" t="s">
        <v>17</v>
      </c>
      <c r="I305" s="10" t="s">
        <v>17</v>
      </c>
      <c r="J305" s="14" t="s">
        <v>4</v>
      </c>
      <c r="K305" s="12" t="str">
        <f t="shared" ref="K305:V305" si="204">K14</f>
        <v>1997/98</v>
      </c>
      <c r="L305" s="12" t="str">
        <f t="shared" si="204"/>
        <v>1998/99</v>
      </c>
      <c r="M305" s="12" t="str">
        <f t="shared" si="204"/>
        <v>1999/2000</v>
      </c>
      <c r="N305" s="12" t="str">
        <f t="shared" si="204"/>
        <v>2000/01</v>
      </c>
      <c r="O305" s="12" t="str">
        <f t="shared" si="204"/>
        <v>2001/02</v>
      </c>
      <c r="P305" s="12" t="str">
        <f t="shared" si="204"/>
        <v>2002/03</v>
      </c>
      <c r="Q305" s="12" t="str">
        <f t="shared" si="204"/>
        <v>2003/04</v>
      </c>
      <c r="R305" s="12" t="str">
        <f t="shared" si="204"/>
        <v>2004/05</v>
      </c>
      <c r="S305" s="12" t="str">
        <f t="shared" si="204"/>
        <v>2005/06</v>
      </c>
      <c r="T305" s="12" t="str">
        <f t="shared" si="204"/>
        <v>2006/07</v>
      </c>
      <c r="U305" s="12" t="str">
        <f t="shared" si="204"/>
        <v>2007/08</v>
      </c>
      <c r="V305" s="12" t="str">
        <f t="shared" si="204"/>
        <v>2008/09</v>
      </c>
      <c r="W305" s="12" t="str">
        <f>W14</f>
        <v>2009/10</v>
      </c>
      <c r="AH305" s="136"/>
      <c r="AI305" s="136"/>
      <c r="AJ305" s="136"/>
    </row>
    <row r="306" spans="1:36" x14ac:dyDescent="0.25">
      <c r="A306" s="9" t="s">
        <v>6</v>
      </c>
      <c r="B306" s="11"/>
      <c r="C306" s="11"/>
      <c r="D306" s="11"/>
      <c r="E306" s="11"/>
      <c r="F306" s="11"/>
      <c r="G306" s="11" t="s">
        <v>17</v>
      </c>
      <c r="H306" s="11" t="s">
        <v>17</v>
      </c>
      <c r="I306" s="11" t="s">
        <v>17</v>
      </c>
      <c r="J306" s="15" t="s">
        <v>20</v>
      </c>
      <c r="K306" s="13" t="s">
        <v>20</v>
      </c>
      <c r="L306" s="13" t="s">
        <v>20</v>
      </c>
      <c r="M306" s="13" t="s">
        <v>20</v>
      </c>
      <c r="N306" s="13" t="s">
        <v>20</v>
      </c>
      <c r="O306" s="13" t="s">
        <v>20</v>
      </c>
      <c r="P306" s="13" t="s">
        <v>20</v>
      </c>
      <c r="Q306" s="13" t="s">
        <v>20</v>
      </c>
      <c r="R306" s="13" t="s">
        <v>20</v>
      </c>
      <c r="S306" s="13" t="s">
        <v>20</v>
      </c>
      <c r="T306" s="13" t="s">
        <v>20</v>
      </c>
      <c r="U306" s="13" t="s">
        <v>20</v>
      </c>
      <c r="V306" s="13" t="s">
        <v>20</v>
      </c>
      <c r="W306" s="13" t="s">
        <v>20</v>
      </c>
      <c r="AH306" s="136"/>
      <c r="AI306" s="136"/>
      <c r="AJ306" s="136"/>
    </row>
    <row r="307" spans="1:36" x14ac:dyDescent="0.25">
      <c r="A307" s="20"/>
      <c r="J307" s="16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AH307" s="136"/>
      <c r="AI307" s="136"/>
      <c r="AJ307" s="136"/>
    </row>
    <row r="308" spans="1:36" x14ac:dyDescent="0.25">
      <c r="A308" s="21" t="s">
        <v>10</v>
      </c>
      <c r="B308" s="1"/>
      <c r="C308" s="1"/>
      <c r="D308" s="1"/>
      <c r="E308" s="1"/>
      <c r="F308" s="1"/>
      <c r="J308" s="4">
        <f t="shared" ref="J308:L309" si="205">J268/J226</f>
        <v>1.7833333333333332</v>
      </c>
      <c r="K308" s="26">
        <f t="shared" si="205"/>
        <v>2.6</v>
      </c>
      <c r="L308" s="26">
        <f t="shared" si="205"/>
        <v>1.8348623853211008</v>
      </c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AH308" s="136"/>
      <c r="AI308" s="136"/>
      <c r="AJ308" s="136"/>
    </row>
    <row r="309" spans="1:36" x14ac:dyDescent="0.25">
      <c r="A309" s="21" t="s">
        <v>11</v>
      </c>
      <c r="B309" s="1"/>
      <c r="C309" s="1"/>
      <c r="D309" s="1"/>
      <c r="E309" s="1"/>
      <c r="F309" s="1"/>
      <c r="J309" s="4">
        <f t="shared" si="205"/>
        <v>0.91579116761304846</v>
      </c>
      <c r="K309" s="26">
        <f t="shared" si="205"/>
        <v>0.92105263157894735</v>
      </c>
      <c r="L309" s="26">
        <f t="shared" si="205"/>
        <v>0.92592592592592593</v>
      </c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AH309" s="136"/>
      <c r="AI309" s="136"/>
      <c r="AJ309" s="136"/>
    </row>
    <row r="310" spans="1:36" x14ac:dyDescent="0.25">
      <c r="A310" s="21" t="s">
        <v>8</v>
      </c>
      <c r="B310" s="1"/>
      <c r="C310" s="1"/>
      <c r="D310" s="1"/>
      <c r="E310" s="1"/>
      <c r="F310" s="1"/>
      <c r="J310" s="4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AH310" s="136"/>
      <c r="AI310" s="136"/>
      <c r="AJ310" s="136"/>
    </row>
    <row r="311" spans="1:36" x14ac:dyDescent="0.25">
      <c r="A311" s="21" t="s">
        <v>12</v>
      </c>
      <c r="B311" s="1"/>
      <c r="C311" s="1"/>
      <c r="D311" s="1"/>
      <c r="E311" s="1"/>
      <c r="F311" s="1"/>
      <c r="J311" s="4">
        <f t="shared" ref="J311:L313" si="206">J271/J229</f>
        <v>0.5</v>
      </c>
      <c r="K311" s="26">
        <f t="shared" si="206"/>
        <v>0.40277777777777779</v>
      </c>
      <c r="L311" s="26">
        <f t="shared" si="206"/>
        <v>0.42500000000000004</v>
      </c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AH311" s="136"/>
      <c r="AI311" s="136"/>
      <c r="AJ311" s="136"/>
    </row>
    <row r="312" spans="1:36" x14ac:dyDescent="0.25">
      <c r="A312" s="21" t="s">
        <v>13</v>
      </c>
      <c r="B312" s="1"/>
      <c r="C312" s="1"/>
      <c r="D312" s="1"/>
      <c r="E312" s="1"/>
      <c r="F312" s="1"/>
      <c r="J312" s="4">
        <f t="shared" si="206"/>
        <v>1</v>
      </c>
      <c r="K312" s="26">
        <f t="shared" si="206"/>
        <v>1</v>
      </c>
      <c r="L312" s="26">
        <f t="shared" si="206"/>
        <v>0.45660377358490567</v>
      </c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AH312" s="136"/>
      <c r="AI312" s="136"/>
      <c r="AJ312" s="136"/>
    </row>
    <row r="313" spans="1:36" x14ac:dyDescent="0.25">
      <c r="A313" s="21" t="s">
        <v>14</v>
      </c>
      <c r="B313" s="1"/>
      <c r="C313" s="1"/>
      <c r="D313" s="1"/>
      <c r="E313" s="1"/>
      <c r="F313" s="1"/>
      <c r="J313" s="4">
        <f t="shared" si="206"/>
        <v>0.69999946539216162</v>
      </c>
      <c r="K313" s="26">
        <f t="shared" si="206"/>
        <v>0.50053475935828873</v>
      </c>
      <c r="L313" s="26">
        <f t="shared" si="206"/>
        <v>0.28741445998214815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AH313" s="136"/>
      <c r="AI313" s="136"/>
      <c r="AJ313" s="136"/>
    </row>
    <row r="314" spans="1:36" x14ac:dyDescent="0.25">
      <c r="A314" s="21" t="s">
        <v>15</v>
      </c>
      <c r="B314" s="1"/>
      <c r="C314" s="1"/>
      <c r="D314" s="1"/>
      <c r="E314" s="1"/>
      <c r="F314" s="1"/>
      <c r="J314" s="4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AH314" s="136"/>
      <c r="AI314" s="136"/>
      <c r="AJ314" s="136"/>
    </row>
    <row r="315" spans="1:36" x14ac:dyDescent="0.25">
      <c r="A315" s="21" t="s">
        <v>16</v>
      </c>
      <c r="B315" s="1"/>
      <c r="C315" s="1"/>
      <c r="D315" s="1"/>
      <c r="E315" s="1"/>
      <c r="F315" s="1"/>
      <c r="J315" s="4">
        <f>J275/J233</f>
        <v>1.86</v>
      </c>
      <c r="K315" s="26">
        <f>K275/K233</f>
        <v>1.0305676855895198</v>
      </c>
      <c r="L315" s="26">
        <f>L275/L233</f>
        <v>0.56521739130434789</v>
      </c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AH315" s="136"/>
      <c r="AI315" s="136"/>
      <c r="AJ315" s="136"/>
    </row>
    <row r="316" spans="1:36" x14ac:dyDescent="0.25">
      <c r="A316" s="20"/>
      <c r="G316" s="1" t="s">
        <v>17</v>
      </c>
      <c r="H316" s="1" t="s">
        <v>17</v>
      </c>
      <c r="I316" s="1" t="s">
        <v>17</v>
      </c>
      <c r="J316" s="4" t="s">
        <v>17</v>
      </c>
      <c r="K316" s="26" t="s">
        <v>17</v>
      </c>
      <c r="L316" s="26" t="s">
        <v>17</v>
      </c>
      <c r="M316" s="26" t="s">
        <v>17</v>
      </c>
      <c r="N316" s="26" t="s">
        <v>17</v>
      </c>
      <c r="O316" s="26" t="s">
        <v>17</v>
      </c>
      <c r="P316" s="26" t="s">
        <v>17</v>
      </c>
      <c r="Q316" s="26" t="s">
        <v>17</v>
      </c>
      <c r="R316" s="26" t="s">
        <v>17</v>
      </c>
      <c r="S316" s="26" t="s">
        <v>17</v>
      </c>
      <c r="T316" s="26" t="s">
        <v>17</v>
      </c>
      <c r="U316" s="26" t="s">
        <v>17</v>
      </c>
      <c r="V316" s="26" t="s">
        <v>17</v>
      </c>
      <c r="W316" s="26" t="s">
        <v>17</v>
      </c>
      <c r="AH316" s="136"/>
      <c r="AI316" s="136"/>
      <c r="AJ316" s="136"/>
    </row>
    <row r="317" spans="1:36" x14ac:dyDescent="0.25">
      <c r="A317" s="22" t="s">
        <v>18</v>
      </c>
      <c r="B317" s="2"/>
      <c r="C317" s="2"/>
      <c r="D317" s="2"/>
      <c r="E317" s="2"/>
      <c r="F317" s="2"/>
      <c r="J317" s="4">
        <f t="shared" ref="J317:R317" si="207">J277/J235</f>
        <v>0.73787014705754317</v>
      </c>
      <c r="K317" s="26">
        <f t="shared" si="207"/>
        <v>0.69304721030042926</v>
      </c>
      <c r="L317" s="26">
        <f t="shared" si="207"/>
        <v>0.52568362893862342</v>
      </c>
      <c r="M317" s="26">
        <f t="shared" si="207"/>
        <v>0.67132278770168863</v>
      </c>
      <c r="N317" s="26">
        <f t="shared" si="207"/>
        <v>0.49037380514467793</v>
      </c>
      <c r="O317" s="26">
        <f t="shared" si="207"/>
        <v>0.49037380514467793</v>
      </c>
      <c r="P317" s="26">
        <f t="shared" si="207"/>
        <v>0.49037380514467793</v>
      </c>
      <c r="Q317" s="26">
        <f t="shared" si="207"/>
        <v>0.49037380514467793</v>
      </c>
      <c r="R317" s="26">
        <f t="shared" si="207"/>
        <v>0.49037380514467793</v>
      </c>
      <c r="S317" s="26" t="e">
        <f>S277/S235</f>
        <v>#DIV/0!</v>
      </c>
      <c r="T317" s="26" t="e">
        <f>T277/T235</f>
        <v>#DIV/0!</v>
      </c>
      <c r="U317" s="26">
        <f>U277/U235</f>
        <v>0.89434247942196932</v>
      </c>
      <c r="V317" s="26">
        <f>V277/V235</f>
        <v>1.0625919231157868</v>
      </c>
      <c r="W317" s="26" t="e">
        <f>W277/W235</f>
        <v>#DIV/0!</v>
      </c>
      <c r="AH317" s="136"/>
      <c r="AI317" s="136"/>
      <c r="AJ317" s="136"/>
    </row>
    <row r="318" spans="1:36" x14ac:dyDescent="0.25">
      <c r="A318" s="23"/>
      <c r="B318" s="24"/>
      <c r="C318" s="24"/>
      <c r="D318" s="24"/>
      <c r="E318" s="24"/>
      <c r="F318" s="24"/>
      <c r="G318" s="24"/>
      <c r="H318" s="24"/>
      <c r="I318" s="24"/>
      <c r="J318" s="19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AH318" s="136"/>
      <c r="AI318" s="136"/>
      <c r="AJ318" s="136"/>
    </row>
    <row r="319" spans="1:36" x14ac:dyDescent="0.25">
      <c r="N319"/>
      <c r="AH319" s="136"/>
      <c r="AI319" s="136"/>
      <c r="AJ319" s="136"/>
    </row>
    <row r="320" spans="1:36" x14ac:dyDescent="0.25">
      <c r="N320"/>
      <c r="AH320" s="136"/>
      <c r="AI320" s="136"/>
      <c r="AJ320" s="136"/>
    </row>
    <row r="321" spans="1:36" x14ac:dyDescent="0.25">
      <c r="N321"/>
      <c r="AH321" s="136"/>
      <c r="AI321" s="136"/>
      <c r="AJ321" s="136"/>
    </row>
    <row r="322" spans="1:36" x14ac:dyDescent="0.25">
      <c r="N322"/>
      <c r="AH322" s="136"/>
      <c r="AI322" s="136"/>
      <c r="AJ322" s="136"/>
    </row>
    <row r="323" spans="1:36" x14ac:dyDescent="0.25">
      <c r="A323" s="2" t="s">
        <v>23</v>
      </c>
      <c r="B323" s="2"/>
      <c r="C323" s="2"/>
      <c r="D323" s="2"/>
      <c r="E323" s="2"/>
      <c r="F323" s="2"/>
      <c r="N323"/>
      <c r="AH323" s="136"/>
      <c r="AI323" s="136"/>
      <c r="AJ323" s="136"/>
    </row>
    <row r="324" spans="1:36" x14ac:dyDescent="0.25">
      <c r="N324"/>
      <c r="V324">
        <f>V13</f>
        <v>0</v>
      </c>
      <c r="W324">
        <f>W13</f>
        <v>0</v>
      </c>
      <c r="AH324" s="136"/>
      <c r="AI324" s="136"/>
      <c r="AJ324" s="136"/>
    </row>
    <row r="325" spans="1:36" x14ac:dyDescent="0.25">
      <c r="A325" s="8"/>
      <c r="B325" s="50"/>
      <c r="C325" s="50"/>
      <c r="D325" s="50"/>
      <c r="E325" s="50"/>
      <c r="F325" s="50"/>
      <c r="G325" s="10" t="s">
        <v>17</v>
      </c>
      <c r="H325" s="10" t="s">
        <v>17</v>
      </c>
      <c r="I325" s="10" t="s">
        <v>17</v>
      </c>
      <c r="J325" s="14" t="s">
        <v>4</v>
      </c>
      <c r="K325" s="12" t="str">
        <f t="shared" ref="K325:U325" si="208">K14</f>
        <v>1997/98</v>
      </c>
      <c r="L325" s="12" t="str">
        <f t="shared" si="208"/>
        <v>1998/99</v>
      </c>
      <c r="M325" s="12" t="str">
        <f t="shared" si="208"/>
        <v>1999/2000</v>
      </c>
      <c r="N325" s="12" t="str">
        <f t="shared" si="208"/>
        <v>2000/01</v>
      </c>
      <c r="O325" s="12" t="str">
        <f t="shared" si="208"/>
        <v>2001/02</v>
      </c>
      <c r="P325" s="12" t="str">
        <f t="shared" si="208"/>
        <v>2002/03</v>
      </c>
      <c r="Q325" s="12" t="str">
        <f t="shared" si="208"/>
        <v>2003/04</v>
      </c>
      <c r="R325" s="12" t="str">
        <f t="shared" si="208"/>
        <v>2004/05</v>
      </c>
      <c r="S325" s="12" t="str">
        <f t="shared" si="208"/>
        <v>2005/06</v>
      </c>
      <c r="T325" s="12" t="str">
        <f t="shared" si="208"/>
        <v>2006/07</v>
      </c>
      <c r="U325" s="12" t="str">
        <f t="shared" si="208"/>
        <v>2007/08</v>
      </c>
      <c r="V325" s="12" t="str">
        <f>V14</f>
        <v>2008/09</v>
      </c>
      <c r="W325" s="12" t="str">
        <f>W14</f>
        <v>2009/10</v>
      </c>
      <c r="AH325" s="136"/>
      <c r="AI325" s="136"/>
      <c r="AJ325" s="136"/>
    </row>
    <row r="326" spans="1:36" x14ac:dyDescent="0.25">
      <c r="A326" s="9" t="s">
        <v>6</v>
      </c>
      <c r="B326" s="11"/>
      <c r="C326" s="11"/>
      <c r="D326" s="11"/>
      <c r="E326" s="11"/>
      <c r="F326" s="11"/>
      <c r="G326" s="11" t="s">
        <v>17</v>
      </c>
      <c r="H326" s="11" t="s">
        <v>17</v>
      </c>
      <c r="I326" s="11" t="s">
        <v>17</v>
      </c>
      <c r="J326" s="15" t="s">
        <v>20</v>
      </c>
      <c r="K326" s="13" t="s">
        <v>20</v>
      </c>
      <c r="L326" s="13" t="s">
        <v>20</v>
      </c>
      <c r="M326" s="13" t="s">
        <v>20</v>
      </c>
      <c r="N326" s="13" t="s">
        <v>20</v>
      </c>
      <c r="O326" s="13" t="s">
        <v>20</v>
      </c>
      <c r="P326" s="13" t="s">
        <v>20</v>
      </c>
      <c r="Q326" s="13" t="s">
        <v>20</v>
      </c>
      <c r="R326" s="13" t="s">
        <v>20</v>
      </c>
      <c r="S326" s="13" t="s">
        <v>20</v>
      </c>
      <c r="T326" s="13" t="s">
        <v>20</v>
      </c>
      <c r="U326" s="13" t="s">
        <v>20</v>
      </c>
      <c r="V326" s="13" t="s">
        <v>20</v>
      </c>
      <c r="W326" s="13" t="s">
        <v>20</v>
      </c>
      <c r="AH326" s="136"/>
      <c r="AI326" s="136"/>
      <c r="AJ326" s="136"/>
    </row>
    <row r="327" spans="1:36" x14ac:dyDescent="0.25">
      <c r="A327" s="20"/>
      <c r="J327" s="16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AH327" s="136"/>
      <c r="AI327" s="136"/>
      <c r="AJ327" s="136"/>
    </row>
    <row r="328" spans="1:36" x14ac:dyDescent="0.25">
      <c r="A328" s="21" t="s">
        <v>10</v>
      </c>
      <c r="B328" s="1"/>
      <c r="C328" s="1"/>
      <c r="D328" s="1"/>
      <c r="E328" s="1"/>
      <c r="F328" s="1"/>
      <c r="J328" s="4">
        <f t="shared" ref="J328:L329" si="209">J287/J246</f>
        <v>2.1230769230769231</v>
      </c>
      <c r="K328" s="26">
        <f t="shared" si="209"/>
        <v>2.5999999999999996</v>
      </c>
      <c r="L328" s="26">
        <f t="shared" si="209"/>
        <v>1.6901408450704227</v>
      </c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AH328" s="136"/>
      <c r="AI328" s="136"/>
      <c r="AJ328" s="136"/>
    </row>
    <row r="329" spans="1:36" x14ac:dyDescent="0.25">
      <c r="A329" s="21" t="s">
        <v>11</v>
      </c>
      <c r="B329" s="1"/>
      <c r="C329" s="1"/>
      <c r="D329" s="1"/>
      <c r="E329" s="1"/>
      <c r="F329" s="1"/>
      <c r="J329" s="4">
        <f t="shared" si="209"/>
        <v>0.98279111979893885</v>
      </c>
      <c r="K329" s="26">
        <f t="shared" si="209"/>
        <v>0.97560975609756095</v>
      </c>
      <c r="L329" s="26">
        <f t="shared" si="209"/>
        <v>0.90476190476190477</v>
      </c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AH329" s="136"/>
      <c r="AI329" s="136"/>
      <c r="AJ329" s="136"/>
    </row>
    <row r="330" spans="1:36" x14ac:dyDescent="0.25">
      <c r="A330" s="21" t="s">
        <v>8</v>
      </c>
      <c r="B330" s="1"/>
      <c r="C330" s="1"/>
      <c r="D330" s="1"/>
      <c r="E330" s="1"/>
      <c r="F330" s="1"/>
      <c r="J330" s="4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AH330" s="136"/>
      <c r="AI330" s="136"/>
      <c r="AJ330" s="136"/>
    </row>
    <row r="331" spans="1:36" x14ac:dyDescent="0.25">
      <c r="A331" s="21" t="s">
        <v>12</v>
      </c>
      <c r="B331" s="1"/>
      <c r="C331" s="1"/>
      <c r="D331" s="1"/>
      <c r="E331" s="1"/>
      <c r="F331" s="1"/>
      <c r="J331" s="4">
        <f t="shared" ref="J331:L333" si="210">J290/J249</f>
        <v>0.5</v>
      </c>
      <c r="K331" s="26">
        <f t="shared" si="210"/>
        <v>0.375</v>
      </c>
      <c r="L331" s="26">
        <f t="shared" si="210"/>
        <v>0.41666666666666669</v>
      </c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AH331" s="136"/>
      <c r="AI331" s="136"/>
      <c r="AJ331" s="136"/>
    </row>
    <row r="332" spans="1:36" x14ac:dyDescent="0.25">
      <c r="A332" s="21" t="s">
        <v>13</v>
      </c>
      <c r="B332" s="1"/>
      <c r="C332" s="1"/>
      <c r="D332" s="1"/>
      <c r="E332" s="1"/>
      <c r="F332" s="1"/>
      <c r="J332" s="4">
        <f t="shared" si="210"/>
        <v>1.5</v>
      </c>
      <c r="K332" s="26">
        <f t="shared" si="210"/>
        <v>1.5454545454545454</v>
      </c>
      <c r="L332" s="26">
        <f t="shared" si="210"/>
        <v>0.70454545454545459</v>
      </c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AH332" s="136"/>
      <c r="AI332" s="136"/>
      <c r="AJ332" s="136"/>
    </row>
    <row r="333" spans="1:36" x14ac:dyDescent="0.25">
      <c r="A333" s="21" t="s">
        <v>14</v>
      </c>
      <c r="B333" s="1"/>
      <c r="C333" s="1"/>
      <c r="D333" s="1"/>
      <c r="E333" s="1"/>
      <c r="F333" s="1"/>
      <c r="J333" s="4">
        <f t="shared" si="210"/>
        <v>0.7</v>
      </c>
      <c r="K333" s="26">
        <f t="shared" si="210"/>
        <v>0.48275862068965514</v>
      </c>
      <c r="L333" s="26">
        <f t="shared" si="210"/>
        <v>0.30241935483870969</v>
      </c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AH333" s="136"/>
      <c r="AI333" s="136"/>
      <c r="AJ333" s="136"/>
    </row>
    <row r="334" spans="1:36" x14ac:dyDescent="0.25">
      <c r="A334" s="21" t="s">
        <v>15</v>
      </c>
      <c r="B334" s="1"/>
      <c r="C334" s="1"/>
      <c r="D334" s="1"/>
      <c r="E334" s="1"/>
      <c r="F334" s="1"/>
      <c r="J334" s="4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AH334" s="136"/>
      <c r="AI334" s="136"/>
      <c r="AJ334" s="136"/>
    </row>
    <row r="335" spans="1:36" x14ac:dyDescent="0.25">
      <c r="A335" s="21" t="s">
        <v>16</v>
      </c>
      <c r="B335" s="1"/>
      <c r="C335" s="1"/>
      <c r="D335" s="1"/>
      <c r="E335" s="1"/>
      <c r="F335" s="1"/>
      <c r="J335" s="4">
        <f>J294/J253</f>
        <v>1.8421052631578947</v>
      </c>
      <c r="K335" s="26">
        <f>K294/K253</f>
        <v>0.92068965517241375</v>
      </c>
      <c r="L335" s="26">
        <f>L294/L253</f>
        <v>0.84558823529411764</v>
      </c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AH335" s="136"/>
      <c r="AI335" s="136"/>
      <c r="AJ335" s="136"/>
    </row>
    <row r="336" spans="1:36" x14ac:dyDescent="0.25">
      <c r="A336" s="20"/>
      <c r="J336" s="4" t="s">
        <v>17</v>
      </c>
      <c r="K336" s="26" t="s">
        <v>17</v>
      </c>
      <c r="L336" s="26" t="s">
        <v>17</v>
      </c>
      <c r="M336" s="26" t="s">
        <v>17</v>
      </c>
      <c r="N336" s="26" t="s">
        <v>17</v>
      </c>
      <c r="O336" s="26" t="s">
        <v>17</v>
      </c>
      <c r="P336" s="26" t="s">
        <v>17</v>
      </c>
      <c r="Q336" s="26" t="s">
        <v>17</v>
      </c>
      <c r="R336" s="26" t="s">
        <v>17</v>
      </c>
      <c r="S336" s="26" t="s">
        <v>17</v>
      </c>
      <c r="T336" s="26" t="s">
        <v>17</v>
      </c>
      <c r="U336" s="26" t="s">
        <v>17</v>
      </c>
      <c r="V336" s="26" t="s">
        <v>17</v>
      </c>
      <c r="W336" s="26" t="s">
        <v>17</v>
      </c>
      <c r="AH336" s="136"/>
      <c r="AI336" s="136"/>
      <c r="AJ336" s="136"/>
    </row>
    <row r="337" spans="1:37" x14ac:dyDescent="0.25">
      <c r="A337" s="22" t="s">
        <v>18</v>
      </c>
      <c r="B337" s="2"/>
      <c r="C337" s="2"/>
      <c r="D337" s="2"/>
      <c r="E337" s="2"/>
      <c r="F337" s="2"/>
      <c r="J337" s="4">
        <f t="shared" ref="J337:R337" si="211">J296/J255</f>
        <v>1.1420842824601367</v>
      </c>
      <c r="K337" s="26">
        <f t="shared" si="211"/>
        <v>1.0071143375680582</v>
      </c>
      <c r="L337" s="26">
        <f t="shared" si="211"/>
        <v>0.8338300381722954</v>
      </c>
      <c r="M337" s="26">
        <f t="shared" si="211"/>
        <v>0.88517708355455504</v>
      </c>
      <c r="N337" s="26">
        <f t="shared" si="211"/>
        <v>1</v>
      </c>
      <c r="O337" s="26">
        <f t="shared" si="211"/>
        <v>1</v>
      </c>
      <c r="P337" s="26">
        <f t="shared" si="211"/>
        <v>1</v>
      </c>
      <c r="Q337" s="26">
        <f t="shared" si="211"/>
        <v>1</v>
      </c>
      <c r="R337" s="26">
        <f t="shared" si="211"/>
        <v>1</v>
      </c>
      <c r="S337" s="26" t="e">
        <f>S296/S255</f>
        <v>#DIV/0!</v>
      </c>
      <c r="T337" s="26" t="e">
        <f>T296/T255</f>
        <v>#DIV/0!</v>
      </c>
      <c r="U337" s="26">
        <f>U296/U255</f>
        <v>1.0449906974121892</v>
      </c>
      <c r="V337" s="26">
        <f>V296/V255</f>
        <v>1.2281886359390428</v>
      </c>
      <c r="W337" s="26" t="e">
        <f>W296/W255</f>
        <v>#DIV/0!</v>
      </c>
      <c r="AH337" s="136"/>
      <c r="AI337" s="136"/>
      <c r="AJ337" s="136"/>
    </row>
    <row r="338" spans="1:37" x14ac:dyDescent="0.25">
      <c r="A338" s="23"/>
      <c r="B338" s="24"/>
      <c r="C338" s="24"/>
      <c r="D338" s="24"/>
      <c r="E338" s="24"/>
      <c r="F338" s="24"/>
      <c r="G338" s="24"/>
      <c r="H338" s="24"/>
      <c r="I338" s="24"/>
      <c r="J338" s="19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AH338" s="136"/>
      <c r="AI338" s="136"/>
      <c r="AJ338" s="136"/>
    </row>
    <row r="339" spans="1:37" x14ac:dyDescent="0.25">
      <c r="AH339" s="136"/>
      <c r="AI339" s="136"/>
      <c r="AJ339" s="136"/>
    </row>
    <row r="340" spans="1:37" x14ac:dyDescent="0.25">
      <c r="AH340" s="136"/>
      <c r="AI340" s="136"/>
      <c r="AJ340" s="136"/>
    </row>
    <row r="341" spans="1:37" x14ac:dyDescent="0.25">
      <c r="A341" s="2" t="s">
        <v>148</v>
      </c>
      <c r="AH341" s="136"/>
      <c r="AI341" s="136"/>
      <c r="AJ341" s="136"/>
    </row>
    <row r="342" spans="1:37" x14ac:dyDescent="0.25">
      <c r="AH342" s="136"/>
      <c r="AI342" s="136"/>
      <c r="AJ342" s="136"/>
    </row>
    <row r="343" spans="1:37" x14ac:dyDescent="0.25">
      <c r="A343" s="2" t="s">
        <v>148</v>
      </c>
      <c r="B343" s="2"/>
      <c r="C343" s="2"/>
      <c r="D343" s="2"/>
      <c r="E343" s="2"/>
      <c r="F343" s="2"/>
      <c r="N343"/>
      <c r="AH343" s="136"/>
      <c r="AI343" s="136"/>
      <c r="AJ343" s="136"/>
    </row>
    <row r="344" spans="1:37" x14ac:dyDescent="0.25">
      <c r="A344" s="79" t="s">
        <v>151</v>
      </c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  <c r="AC344" s="191"/>
      <c r="AD344" s="191"/>
      <c r="AE344" s="191"/>
      <c r="AF344" s="191"/>
      <c r="AG344" s="191"/>
      <c r="AH344" s="191"/>
      <c r="AI344" s="191"/>
      <c r="AJ344" s="191"/>
    </row>
    <row r="345" spans="1:37" x14ac:dyDescent="0.25">
      <c r="A345" s="8"/>
      <c r="B345" s="8"/>
      <c r="C345" s="8"/>
      <c r="D345" s="51" t="s">
        <v>37</v>
      </c>
      <c r="E345" s="51" t="s">
        <v>38</v>
      </c>
      <c r="F345" s="51" t="s">
        <v>39</v>
      </c>
      <c r="G345" s="14" t="s">
        <v>1</v>
      </c>
      <c r="H345" s="12" t="s">
        <v>2</v>
      </c>
      <c r="I345" s="12" t="s">
        <v>3</v>
      </c>
      <c r="J345" s="12" t="s">
        <v>4</v>
      </c>
      <c r="K345" s="12" t="s">
        <v>5</v>
      </c>
      <c r="L345" s="12" t="s">
        <v>24</v>
      </c>
      <c r="M345" s="12" t="s">
        <v>25</v>
      </c>
      <c r="N345" s="12" t="s">
        <v>26</v>
      </c>
      <c r="O345" s="12" t="s">
        <v>27</v>
      </c>
      <c r="P345" s="12" t="s">
        <v>29</v>
      </c>
      <c r="Q345" s="12" t="s">
        <v>30</v>
      </c>
      <c r="R345" s="12" t="s">
        <v>31</v>
      </c>
      <c r="S345" s="12" t="s">
        <v>35</v>
      </c>
      <c r="T345" s="47" t="s">
        <v>42</v>
      </c>
      <c r="U345" s="47" t="s">
        <v>43</v>
      </c>
      <c r="V345" s="30" t="s">
        <v>79</v>
      </c>
      <c r="W345" s="30" t="s">
        <v>104</v>
      </c>
      <c r="X345" s="30" t="s">
        <v>110</v>
      </c>
      <c r="Y345" s="30" t="s">
        <v>109</v>
      </c>
      <c r="Z345" s="169" t="s">
        <v>112</v>
      </c>
      <c r="AA345" s="44" t="s">
        <v>113</v>
      </c>
      <c r="AB345" s="95" t="s">
        <v>136</v>
      </c>
      <c r="AC345" s="95" t="s">
        <v>157</v>
      </c>
      <c r="AD345" s="95" t="s">
        <v>162</v>
      </c>
      <c r="AE345" s="95" t="s">
        <v>164</v>
      </c>
      <c r="AF345" s="95" t="s">
        <v>168</v>
      </c>
      <c r="AG345" s="95" t="s">
        <v>175</v>
      </c>
      <c r="AH345" s="95" t="s">
        <v>169</v>
      </c>
      <c r="AI345" s="95" t="s">
        <v>176</v>
      </c>
      <c r="AJ345" s="95" t="s">
        <v>177</v>
      </c>
      <c r="AK345" s="197" t="s">
        <v>180</v>
      </c>
    </row>
    <row r="346" spans="1:37" x14ac:dyDescent="0.25">
      <c r="A346" s="9" t="s">
        <v>6</v>
      </c>
      <c r="B346" s="9"/>
      <c r="C346" s="9"/>
      <c r="D346" s="15"/>
      <c r="E346" s="13"/>
      <c r="F346" s="13"/>
      <c r="G346" s="15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72"/>
      <c r="AA346" s="13"/>
      <c r="AB346" s="33"/>
      <c r="AC346" s="33"/>
      <c r="AD346" s="33"/>
      <c r="AE346" s="33"/>
      <c r="AF346" s="33"/>
      <c r="AG346" s="33"/>
      <c r="AH346" s="137"/>
      <c r="AI346" s="137"/>
      <c r="AJ346" s="137"/>
      <c r="AK346" s="201"/>
    </row>
    <row r="347" spans="1:37" x14ac:dyDescent="0.25">
      <c r="A347" s="20"/>
      <c r="B347" s="20"/>
      <c r="C347" s="20"/>
      <c r="D347" s="20"/>
      <c r="E347" s="20"/>
      <c r="F347" s="20"/>
      <c r="G347" s="16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38"/>
      <c r="U347" s="38"/>
      <c r="V347" s="38"/>
      <c r="W347" s="38"/>
      <c r="X347" s="38"/>
      <c r="Y347" s="38"/>
      <c r="Z347" s="164"/>
      <c r="AA347" s="38"/>
      <c r="AB347" s="38"/>
      <c r="AC347" s="38"/>
      <c r="AD347" s="38"/>
      <c r="AE347" s="38"/>
      <c r="AF347" s="38"/>
      <c r="AG347" s="38"/>
      <c r="AH347" s="138"/>
      <c r="AI347" s="138"/>
      <c r="AJ347" s="138"/>
      <c r="AK347" s="202"/>
    </row>
    <row r="348" spans="1:37" x14ac:dyDescent="0.25">
      <c r="A348" s="91" t="s">
        <v>97</v>
      </c>
      <c r="B348" s="21"/>
      <c r="C348" s="21"/>
      <c r="D348" s="117">
        <f>(D71/D81)</f>
        <v>5.223295899712719E-4</v>
      </c>
      <c r="E348" s="117">
        <f t="shared" ref="E348:E356" si="212">(E71/$E$81)</f>
        <v>0</v>
      </c>
      <c r="F348" s="117">
        <f t="shared" ref="F348:F356" si="213">(F71/$F$81)</f>
        <v>4.5289855072463769E-4</v>
      </c>
      <c r="G348" s="117">
        <f t="shared" ref="G348:G356" si="214">(G71/$G$81)</f>
        <v>3.4891835310537332E-4</v>
      </c>
      <c r="H348" s="117">
        <f t="shared" ref="H348:H356" si="215">(H71/$H$81)</f>
        <v>4.7170612331152794E-4</v>
      </c>
      <c r="I348" s="117">
        <f t="shared" ref="I348:I356" si="216">(I71/$I$81)</f>
        <v>1.5421521590130226E-3</v>
      </c>
      <c r="J348" s="117">
        <f t="shared" ref="J348:J356" si="217">(J71/$J$81)</f>
        <v>1.5165476464716269E-3</v>
      </c>
      <c r="K348" s="117">
        <f t="shared" ref="K348:K356" si="218">(K71/$K$81)</f>
        <v>0</v>
      </c>
      <c r="L348" s="117">
        <f t="shared" ref="L348:L356" si="219">(L71/$L$81)</f>
        <v>0</v>
      </c>
      <c r="M348" s="117">
        <f t="shared" ref="M348:M356" si="220">(M71/$M$81)</f>
        <v>0</v>
      </c>
      <c r="N348" s="117">
        <f t="shared" ref="N348:N356" si="221">(N71/$N$81)</f>
        <v>1.9716736222930562E-4</v>
      </c>
      <c r="O348" s="117">
        <f t="shared" ref="O348:O356" si="222">(O71/$O$81)</f>
        <v>8.6682028648410475E-5</v>
      </c>
      <c r="P348" s="117">
        <f t="shared" ref="P348:P356" si="223">(P71/$P$81)</f>
        <v>4.7128684874048593E-5</v>
      </c>
      <c r="Q348" s="117">
        <f t="shared" ref="Q348:Q356" si="224">(Q71/$Q$81)</f>
        <v>1.0335917312661498E-4</v>
      </c>
      <c r="R348" s="117">
        <f t="shared" ref="R348:R356" si="225">(R71/$R$81)</f>
        <v>0</v>
      </c>
      <c r="S348" s="117">
        <f t="shared" ref="S348:S356" si="226">(S71/$S$81)</f>
        <v>0</v>
      </c>
      <c r="T348" s="117">
        <f t="shared" ref="T348:T356" si="227">(T71/$T$81)</f>
        <v>6.9524913093858628E-5</v>
      </c>
      <c r="U348" s="117">
        <f t="shared" ref="U348:U356" si="228">(U71/$U$81)</f>
        <v>1.3368983957219251E-3</v>
      </c>
      <c r="V348" s="117">
        <f t="shared" ref="V348:V356" si="229">(V71/$V$81)</f>
        <v>2.2140221402214021E-3</v>
      </c>
      <c r="W348" s="117">
        <f t="shared" ref="W348:W356" si="230">(W71/$W$81)</f>
        <v>4.4699872286079183E-4</v>
      </c>
      <c r="X348" s="117">
        <f t="shared" ref="X348:X356" si="231">(X71/$X$81)</f>
        <v>3.3046926635822867E-4</v>
      </c>
      <c r="Y348" s="117">
        <f t="shared" ref="Y348:Y356" si="232">(Y71/$Y$81)</f>
        <v>7.2428078917634797E-4</v>
      </c>
      <c r="Z348" s="187">
        <f t="shared" ref="Z348:Z356" si="233">(Z71/$Z$81)</f>
        <v>5.3509319539819854E-4</v>
      </c>
      <c r="AA348" s="117">
        <f t="shared" ref="AA348:AA356" si="234">(AA71/$AA$81)</f>
        <v>5.8365758754863812E-4</v>
      </c>
      <c r="AB348" s="117">
        <f t="shared" ref="AB348:AB356" si="235">(AB71/$AB$81)</f>
        <v>8.553326293558606E-4</v>
      </c>
      <c r="AC348" s="117">
        <f t="shared" ref="AC348:AC356" si="236">(AC71/$AC$81)</f>
        <v>1.4669209329617133E-3</v>
      </c>
      <c r="AD348" s="117">
        <f t="shared" ref="AD348:AD356" si="237">(AD71/$AD$81)</f>
        <v>2.0169423154497781E-4</v>
      </c>
      <c r="AE348" s="117">
        <f t="shared" ref="AE348:AE356" si="238">(AE71/$AE$81)</f>
        <v>0</v>
      </c>
      <c r="AF348" s="117">
        <f t="shared" ref="AF348:AK356" si="239">(AF71/AF$81)</f>
        <v>6.4923354373309288E-4</v>
      </c>
      <c r="AG348" s="117">
        <f t="shared" si="239"/>
        <v>4.2117578239251246E-4</v>
      </c>
      <c r="AH348" s="117">
        <f t="shared" si="239"/>
        <v>5.581395348837209E-4</v>
      </c>
      <c r="AI348" s="117">
        <f t="shared" si="239"/>
        <v>6.097756667415513E-4</v>
      </c>
      <c r="AJ348" s="117">
        <f t="shared" si="239"/>
        <v>2.7941291522965095E-4</v>
      </c>
      <c r="AK348" s="217">
        <f t="shared" si="239"/>
        <v>3.6260444584581425E-4</v>
      </c>
    </row>
    <row r="349" spans="1:37" x14ac:dyDescent="0.25">
      <c r="A349" s="91" t="s">
        <v>98</v>
      </c>
      <c r="B349" s="21"/>
      <c r="C349" s="21"/>
      <c r="D349" s="117">
        <f t="shared" ref="D349:D356" si="240">(D72/$D$81)</f>
        <v>4.9621311047270827E-3</v>
      </c>
      <c r="E349" s="117">
        <f t="shared" si="212"/>
        <v>1.2779552715654952E-2</v>
      </c>
      <c r="F349" s="117">
        <f t="shared" si="213"/>
        <v>4.9818840579710141E-3</v>
      </c>
      <c r="G349" s="117">
        <f t="shared" si="214"/>
        <v>3.8381018841591066E-3</v>
      </c>
      <c r="H349" s="117">
        <f t="shared" si="215"/>
        <v>1.0832259415725926E-2</v>
      </c>
      <c r="I349" s="117">
        <f t="shared" si="216"/>
        <v>9.0815627141878005E-3</v>
      </c>
      <c r="J349" s="117">
        <f t="shared" si="217"/>
        <v>3.6473930737925203E-3</v>
      </c>
      <c r="K349" s="117">
        <f t="shared" si="218"/>
        <v>4.7090480995627309E-3</v>
      </c>
      <c r="L349" s="117">
        <f t="shared" si="219"/>
        <v>6.737665724842426E-3</v>
      </c>
      <c r="M349" s="117">
        <f t="shared" si="220"/>
        <v>4.9095916656687819E-3</v>
      </c>
      <c r="N349" s="117">
        <f t="shared" si="221"/>
        <v>7.0416915081894871E-3</v>
      </c>
      <c r="O349" s="117">
        <f t="shared" si="222"/>
        <v>6.6817397083149743E-3</v>
      </c>
      <c r="P349" s="117">
        <f t="shared" si="223"/>
        <v>1.7759659416703977E-2</v>
      </c>
      <c r="Q349" s="117">
        <f t="shared" si="224"/>
        <v>1.0749354005167959E-2</v>
      </c>
      <c r="R349" s="117">
        <f t="shared" si="225"/>
        <v>4.6631094531166392E-3</v>
      </c>
      <c r="S349" s="117">
        <f t="shared" si="226"/>
        <v>3.9403926063906004E-2</v>
      </c>
      <c r="T349" s="117">
        <f t="shared" si="227"/>
        <v>9.895712630359212E-3</v>
      </c>
      <c r="U349" s="117">
        <f t="shared" si="228"/>
        <v>4.8128342245989308E-3</v>
      </c>
      <c r="V349" s="117">
        <f t="shared" si="229"/>
        <v>4.243542435424354E-3</v>
      </c>
      <c r="W349" s="117">
        <f t="shared" si="230"/>
        <v>2.9374201787994892E-3</v>
      </c>
      <c r="X349" s="117">
        <f t="shared" si="231"/>
        <v>3.8003965631196301E-3</v>
      </c>
      <c r="Y349" s="117">
        <f t="shared" si="232"/>
        <v>3.6793464090158472E-3</v>
      </c>
      <c r="Z349" s="187">
        <f t="shared" si="233"/>
        <v>4.5126192811914745E-3</v>
      </c>
      <c r="AA349" s="117">
        <f t="shared" si="234"/>
        <v>3.2814526588845656E-3</v>
      </c>
      <c r="AB349" s="117">
        <f t="shared" si="235"/>
        <v>7.3917634635691657E-3</v>
      </c>
      <c r="AC349" s="117">
        <f t="shared" si="236"/>
        <v>1.0268446530731994E-2</v>
      </c>
      <c r="AD349" s="117">
        <f t="shared" si="237"/>
        <v>4.6591367486889879E-3</v>
      </c>
      <c r="AE349" s="117">
        <f t="shared" si="238"/>
        <v>6.3149847094801223E-3</v>
      </c>
      <c r="AF349" s="117">
        <f t="shared" si="239"/>
        <v>7.1235347159603248E-3</v>
      </c>
      <c r="AG349" s="117">
        <f t="shared" si="239"/>
        <v>4.7148288973384031E-3</v>
      </c>
      <c r="AH349" s="117">
        <f t="shared" si="239"/>
        <v>4.6860465116279068E-3</v>
      </c>
      <c r="AI349" s="117">
        <f t="shared" si="239"/>
        <v>4.6214576847780735E-3</v>
      </c>
      <c r="AJ349" s="117">
        <f t="shared" si="239"/>
        <v>1.4705942906823733E-3</v>
      </c>
      <c r="AK349" s="217">
        <f t="shared" si="239"/>
        <v>2.9796626202112562E-3</v>
      </c>
    </row>
    <row r="350" spans="1:37" x14ac:dyDescent="0.25">
      <c r="A350" s="91" t="s">
        <v>99</v>
      </c>
      <c r="B350" s="21"/>
      <c r="C350" s="21"/>
      <c r="D350" s="117">
        <f t="shared" si="240"/>
        <v>0.30556281013319403</v>
      </c>
      <c r="E350" s="117">
        <f t="shared" si="212"/>
        <v>0.44329073482428116</v>
      </c>
      <c r="F350" s="117">
        <f t="shared" si="213"/>
        <v>0.44542572463768115</v>
      </c>
      <c r="G350" s="117">
        <f t="shared" si="214"/>
        <v>0.38136775994417305</v>
      </c>
      <c r="H350" s="117">
        <f t="shared" si="215"/>
        <v>0.33491134755118485</v>
      </c>
      <c r="I350" s="117">
        <f t="shared" si="216"/>
        <v>0.38245373543522959</v>
      </c>
      <c r="J350" s="117">
        <f t="shared" si="217"/>
        <v>0.39353451585656141</v>
      </c>
      <c r="K350" s="117">
        <f t="shared" si="218"/>
        <v>0.38681466532122433</v>
      </c>
      <c r="L350" s="117">
        <f t="shared" si="219"/>
        <v>0.39556618126494242</v>
      </c>
      <c r="M350" s="117">
        <f t="shared" si="220"/>
        <v>0.40825948988145133</v>
      </c>
      <c r="N350" s="117">
        <f t="shared" si="221"/>
        <v>0.40137641596680074</v>
      </c>
      <c r="O350" s="117">
        <f t="shared" si="222"/>
        <v>0.37273272318816503</v>
      </c>
      <c r="P350" s="117">
        <f t="shared" si="223"/>
        <v>0.39509547486077407</v>
      </c>
      <c r="Q350" s="117">
        <f t="shared" si="224"/>
        <v>0.35314384151593453</v>
      </c>
      <c r="R350" s="117">
        <f t="shared" si="225"/>
        <v>0.40637852217652548</v>
      </c>
      <c r="S350" s="117">
        <f t="shared" si="226"/>
        <v>0.3343363423604146</v>
      </c>
      <c r="T350" s="117">
        <f t="shared" si="227"/>
        <v>0.44611819235225958</v>
      </c>
      <c r="U350" s="117">
        <f t="shared" si="228"/>
        <v>0.39812834224598931</v>
      </c>
      <c r="V350" s="117">
        <f t="shared" si="229"/>
        <v>0.38778597785977859</v>
      </c>
      <c r="W350" s="117">
        <f t="shared" si="230"/>
        <v>0.40536398467432949</v>
      </c>
      <c r="X350" s="117">
        <f t="shared" si="231"/>
        <v>0.42795769993390614</v>
      </c>
      <c r="Y350" s="117">
        <f t="shared" si="232"/>
        <v>0.44181128139757225</v>
      </c>
      <c r="Z350" s="187">
        <f t="shared" si="233"/>
        <v>0.45910996165165435</v>
      </c>
      <c r="AA350" s="117">
        <f t="shared" si="234"/>
        <v>0.48761348897535667</v>
      </c>
      <c r="AB350" s="117">
        <f t="shared" si="235"/>
        <v>0.47222808870116156</v>
      </c>
      <c r="AC350" s="117">
        <f t="shared" si="236"/>
        <v>0.34927387413818395</v>
      </c>
      <c r="AD350" s="117">
        <f t="shared" si="237"/>
        <v>0.51532876159741836</v>
      </c>
      <c r="AE350" s="117">
        <f t="shared" si="238"/>
        <v>0.51223241590214064</v>
      </c>
      <c r="AF350" s="117">
        <f t="shared" si="239"/>
        <v>0.50405770964833185</v>
      </c>
      <c r="AG350" s="117">
        <f t="shared" si="239"/>
        <v>0.5498683825680023</v>
      </c>
      <c r="AH350" s="117">
        <f t="shared" si="239"/>
        <v>0.52232558139534879</v>
      </c>
      <c r="AI350" s="117">
        <f t="shared" si="239"/>
        <v>0.48806444365993767</v>
      </c>
      <c r="AJ350" s="117">
        <f t="shared" si="239"/>
        <v>0.52306097730990653</v>
      </c>
      <c r="AK350" s="217">
        <f t="shared" si="239"/>
        <v>0.55289295286142204</v>
      </c>
    </row>
    <row r="351" spans="1:37" x14ac:dyDescent="0.25">
      <c r="A351" s="91" t="s">
        <v>100</v>
      </c>
      <c r="B351" s="21"/>
      <c r="C351" s="21"/>
      <c r="D351" s="117">
        <f t="shared" si="240"/>
        <v>1.0707756594411073E-2</v>
      </c>
      <c r="E351" s="117">
        <f t="shared" si="212"/>
        <v>1.5974440894568689E-3</v>
      </c>
      <c r="F351" s="117">
        <f t="shared" si="213"/>
        <v>5.88768115942029E-3</v>
      </c>
      <c r="G351" s="117">
        <f t="shared" si="214"/>
        <v>5.2337752965805999E-3</v>
      </c>
      <c r="H351" s="117">
        <f t="shared" si="215"/>
        <v>2.8302367398691675E-2</v>
      </c>
      <c r="I351" s="117">
        <f t="shared" si="216"/>
        <v>8.2248115147361203E-3</v>
      </c>
      <c r="J351" s="117">
        <f t="shared" si="217"/>
        <v>3.0330952929432538E-3</v>
      </c>
      <c r="K351" s="117">
        <f t="shared" si="218"/>
        <v>3.1393653997084875E-3</v>
      </c>
      <c r="L351" s="117">
        <f t="shared" si="219"/>
        <v>2.3907846120408607E-3</v>
      </c>
      <c r="M351" s="117">
        <f t="shared" si="220"/>
        <v>3.1433361274098908E-3</v>
      </c>
      <c r="N351" s="117">
        <f t="shared" si="221"/>
        <v>4.6944610054596584E-3</v>
      </c>
      <c r="O351" s="117">
        <f t="shared" si="222"/>
        <v>1.9864631565260733E-3</v>
      </c>
      <c r="P351" s="117">
        <f t="shared" si="223"/>
        <v>2.3093055588283809E-3</v>
      </c>
      <c r="Q351" s="117">
        <f t="shared" si="224"/>
        <v>3.4453057708871662E-3</v>
      </c>
      <c r="R351" s="117">
        <f t="shared" si="225"/>
        <v>2.9048878560398736E-3</v>
      </c>
      <c r="S351" s="117">
        <f t="shared" si="226"/>
        <v>3.6776997659645609E-3</v>
      </c>
      <c r="T351" s="117">
        <f t="shared" si="227"/>
        <v>3.4762456546929316E-3</v>
      </c>
      <c r="U351" s="117">
        <f t="shared" si="228"/>
        <v>2.0053475935828879E-3</v>
      </c>
      <c r="V351" s="117">
        <f t="shared" si="229"/>
        <v>2.3468634686346864E-3</v>
      </c>
      <c r="W351" s="117">
        <f t="shared" si="230"/>
        <v>1.8518518518518519E-3</v>
      </c>
      <c r="X351" s="117">
        <f t="shared" si="231"/>
        <v>1.7349636483807006E-3</v>
      </c>
      <c r="Y351" s="117">
        <f t="shared" si="232"/>
        <v>2.5349827621172177E-3</v>
      </c>
      <c r="Z351" s="187">
        <f t="shared" si="233"/>
        <v>3.2462320520824043E-3</v>
      </c>
      <c r="AA351" s="117">
        <f t="shared" si="234"/>
        <v>1.7833981841763942E-3</v>
      </c>
      <c r="AB351" s="117">
        <f t="shared" si="235"/>
        <v>3.2946145723336852E-3</v>
      </c>
      <c r="AC351" s="117">
        <f t="shared" si="236"/>
        <v>2.9338418659234267E-3</v>
      </c>
      <c r="AD351" s="117">
        <f t="shared" si="237"/>
        <v>3.1060911657926583E-3</v>
      </c>
      <c r="AE351" s="117">
        <f t="shared" si="238"/>
        <v>3.3180428134556572E-3</v>
      </c>
      <c r="AF351" s="117">
        <f t="shared" si="239"/>
        <v>4.147880973850316E-3</v>
      </c>
      <c r="AG351" s="117">
        <f t="shared" si="239"/>
        <v>4.1181632056156775E-3</v>
      </c>
      <c r="AH351" s="117">
        <f t="shared" si="239"/>
        <v>4.5348837209302321E-3</v>
      </c>
      <c r="AI351" s="117">
        <f t="shared" si="239"/>
        <v>5.2376520427484825E-3</v>
      </c>
      <c r="AJ351" s="117">
        <f t="shared" si="239"/>
        <v>4.7353136159972425E-3</v>
      </c>
      <c r="AK351" s="217">
        <f t="shared" si="239"/>
        <v>6.4322875610909663E-3</v>
      </c>
    </row>
    <row r="352" spans="1:37" x14ac:dyDescent="0.25">
      <c r="A352" s="91" t="s">
        <v>12</v>
      </c>
      <c r="B352" s="21"/>
      <c r="C352" s="21"/>
      <c r="D352" s="117">
        <f t="shared" si="240"/>
        <v>2.768346826847741E-2</v>
      </c>
      <c r="E352" s="117">
        <f t="shared" si="212"/>
        <v>4.3130990415335461E-2</v>
      </c>
      <c r="F352" s="117">
        <f t="shared" si="213"/>
        <v>1.6983695652173912E-2</v>
      </c>
      <c r="G352" s="117">
        <f t="shared" si="214"/>
        <v>2.9483600837404048E-2</v>
      </c>
      <c r="H352" s="117">
        <f t="shared" si="215"/>
        <v>6.1793502153810159E-2</v>
      </c>
      <c r="I352" s="117">
        <f t="shared" si="216"/>
        <v>2.4845784784098698E-2</v>
      </c>
      <c r="J352" s="117">
        <f t="shared" si="217"/>
        <v>2.3228134838362894E-2</v>
      </c>
      <c r="K352" s="117">
        <f t="shared" si="218"/>
        <v>2.4890682811974436E-2</v>
      </c>
      <c r="L352" s="117">
        <f t="shared" si="219"/>
        <v>2.2929797870028256E-2</v>
      </c>
      <c r="M352" s="117">
        <f t="shared" si="220"/>
        <v>1.6465094000718477E-2</v>
      </c>
      <c r="N352" s="117">
        <f t="shared" si="221"/>
        <v>1.9834097748067055E-2</v>
      </c>
      <c r="O352" s="117">
        <f t="shared" si="222"/>
        <v>2.6636665053417802E-2</v>
      </c>
      <c r="P352" s="117">
        <f t="shared" si="223"/>
        <v>3.2597340371216942E-2</v>
      </c>
      <c r="Q352" s="117">
        <f t="shared" si="224"/>
        <v>3.0146425495262703E-2</v>
      </c>
      <c r="R352" s="117">
        <f t="shared" si="225"/>
        <v>2.5991101869830446E-2</v>
      </c>
      <c r="S352" s="117">
        <f t="shared" si="226"/>
        <v>4.1792042795051824E-2</v>
      </c>
      <c r="T352" s="117">
        <f t="shared" si="227"/>
        <v>4.4032444959443799E-2</v>
      </c>
      <c r="U352" s="117">
        <f t="shared" si="228"/>
        <v>3.1684491978609626E-2</v>
      </c>
      <c r="V352" s="117">
        <f t="shared" si="229"/>
        <v>3.6605166051660518E-2</v>
      </c>
      <c r="W352" s="117">
        <f t="shared" si="230"/>
        <v>3.4738186462324391E-2</v>
      </c>
      <c r="X352" s="117">
        <f t="shared" si="231"/>
        <v>3.5442828816920027E-2</v>
      </c>
      <c r="Y352" s="117">
        <f t="shared" si="232"/>
        <v>3.505519019613524E-2</v>
      </c>
      <c r="Z352" s="187">
        <f t="shared" si="233"/>
        <v>5.0655489164362792E-2</v>
      </c>
      <c r="AA352" s="117">
        <f t="shared" si="234"/>
        <v>3.4578469520103766E-2</v>
      </c>
      <c r="AB352" s="117">
        <f t="shared" si="235"/>
        <v>4.7307286166842662E-2</v>
      </c>
      <c r="AC352" s="117">
        <f t="shared" si="236"/>
        <v>6.307760011735368E-2</v>
      </c>
      <c r="AD352" s="117">
        <f t="shared" si="237"/>
        <v>3.5296490520371114E-2</v>
      </c>
      <c r="AE352" s="117">
        <f t="shared" si="238"/>
        <v>4.2813455657492352E-2</v>
      </c>
      <c r="AF352" s="117">
        <f t="shared" si="239"/>
        <v>4.8692515779981967E-2</v>
      </c>
      <c r="AG352" s="117">
        <f t="shared" si="239"/>
        <v>3.4910792629423808E-2</v>
      </c>
      <c r="AH352" s="117">
        <f t="shared" si="239"/>
        <v>3.604651162790698E-2</v>
      </c>
      <c r="AI352" s="117">
        <f t="shared" si="239"/>
        <v>4.1387721043679188E-2</v>
      </c>
      <c r="AJ352" s="117">
        <f t="shared" si="239"/>
        <v>3.5164850678796912E-2</v>
      </c>
      <c r="AK352" s="217">
        <f t="shared" si="239"/>
        <v>4.5940406747595773E-2</v>
      </c>
    </row>
    <row r="353" spans="1:217" x14ac:dyDescent="0.25">
      <c r="A353" s="91" t="s">
        <v>13</v>
      </c>
      <c r="B353" s="21"/>
      <c r="C353" s="21"/>
      <c r="D353" s="117">
        <f t="shared" si="240"/>
        <v>9.7675633324627836E-2</v>
      </c>
      <c r="E353" s="117">
        <f t="shared" si="212"/>
        <v>0.16533546325878595</v>
      </c>
      <c r="F353" s="117">
        <f t="shared" si="213"/>
        <v>8.5597826086956527E-2</v>
      </c>
      <c r="G353" s="117">
        <f t="shared" si="214"/>
        <v>9.6999302163293791E-2</v>
      </c>
      <c r="H353" s="117">
        <f t="shared" si="215"/>
        <v>0.12594553492417795</v>
      </c>
      <c r="I353" s="117">
        <f t="shared" si="216"/>
        <v>0.12748457847840988</v>
      </c>
      <c r="J353" s="117">
        <f t="shared" si="217"/>
        <v>0.10212700606619057</v>
      </c>
      <c r="K353" s="117">
        <f t="shared" si="218"/>
        <v>0.14822289494337931</v>
      </c>
      <c r="L353" s="117">
        <f t="shared" si="219"/>
        <v>0.19995653118887199</v>
      </c>
      <c r="M353" s="117">
        <f t="shared" si="220"/>
        <v>0.15791521973416356</v>
      </c>
      <c r="N353" s="117">
        <f t="shared" si="221"/>
        <v>0.1455282911692494</v>
      </c>
      <c r="O353" s="117">
        <f t="shared" si="222"/>
        <v>0.16343174151419057</v>
      </c>
      <c r="P353" s="117">
        <f t="shared" si="223"/>
        <v>0.15316822584065792</v>
      </c>
      <c r="Q353" s="117">
        <f t="shared" si="224"/>
        <v>0.18173987941429801</v>
      </c>
      <c r="R353" s="117">
        <f t="shared" si="225"/>
        <v>0.17329949393795771</v>
      </c>
      <c r="S353" s="117">
        <f t="shared" si="226"/>
        <v>0.18269092993265512</v>
      </c>
      <c r="T353" s="117">
        <f t="shared" si="227"/>
        <v>0.16685979142526072</v>
      </c>
      <c r="U353" s="117">
        <f t="shared" si="228"/>
        <v>0.19719251336898397</v>
      </c>
      <c r="V353" s="117">
        <f t="shared" si="229"/>
        <v>0.19040590405904059</v>
      </c>
      <c r="W353" s="117">
        <f t="shared" si="230"/>
        <v>0.17496807151979565</v>
      </c>
      <c r="X353" s="117">
        <f t="shared" si="231"/>
        <v>0.14871116986120292</v>
      </c>
      <c r="Y353" s="117">
        <f t="shared" si="232"/>
        <v>0.1309499666830837</v>
      </c>
      <c r="Z353" s="187">
        <f t="shared" si="233"/>
        <v>0.18193168643538749</v>
      </c>
      <c r="AA353" s="117">
        <f t="shared" si="234"/>
        <v>0.11766536964980545</v>
      </c>
      <c r="AB353" s="117">
        <f t="shared" si="235"/>
        <v>0.1740232312565998</v>
      </c>
      <c r="AC353" s="117">
        <f t="shared" si="236"/>
        <v>0.22062490831744169</v>
      </c>
      <c r="AD353" s="117">
        <f t="shared" si="237"/>
        <v>0.10972166196046793</v>
      </c>
      <c r="AE353" s="117">
        <f t="shared" si="238"/>
        <v>0.12415902140672783</v>
      </c>
      <c r="AF353" s="117">
        <f t="shared" si="239"/>
        <v>0.14382326420198377</v>
      </c>
      <c r="AG353" s="117">
        <f t="shared" si="239"/>
        <v>0.10201813395729746</v>
      </c>
      <c r="AH353" s="117">
        <f t="shared" si="239"/>
        <v>0.12796511627906976</v>
      </c>
      <c r="AI353" s="117">
        <f t="shared" si="239"/>
        <v>0.13768092685901342</v>
      </c>
      <c r="AJ353" s="117">
        <f t="shared" si="239"/>
        <v>0.12151814742766588</v>
      </c>
      <c r="AK353" s="217">
        <f t="shared" si="239"/>
        <v>0.15765410688948447</v>
      </c>
    </row>
    <row r="354" spans="1:217" x14ac:dyDescent="0.25">
      <c r="A354" s="91" t="s">
        <v>101</v>
      </c>
      <c r="B354" s="21"/>
      <c r="C354" s="21"/>
      <c r="D354" s="117">
        <f t="shared" si="240"/>
        <v>2.1415513188822146E-2</v>
      </c>
      <c r="E354" s="117">
        <f t="shared" si="212"/>
        <v>1.7571884984025558E-2</v>
      </c>
      <c r="F354" s="117">
        <f t="shared" si="213"/>
        <v>1.0190217391304348E-2</v>
      </c>
      <c r="G354" s="117">
        <f t="shared" si="214"/>
        <v>1.2561060711793441E-2</v>
      </c>
      <c r="H354" s="117">
        <f t="shared" si="215"/>
        <v>1.0849240836165142E-2</v>
      </c>
      <c r="I354" s="117">
        <f t="shared" si="216"/>
        <v>8.9102124742974648E-3</v>
      </c>
      <c r="J354" s="117">
        <f t="shared" si="217"/>
        <v>9.5024187975120931E-3</v>
      </c>
      <c r="K354" s="117">
        <f t="shared" si="218"/>
        <v>9.0817356205852677E-3</v>
      </c>
      <c r="L354" s="117">
        <f t="shared" si="219"/>
        <v>1.0867202782003912E-2</v>
      </c>
      <c r="M354" s="117">
        <f t="shared" si="220"/>
        <v>1.8485810082624836E-2</v>
      </c>
      <c r="N354" s="117">
        <f t="shared" si="221"/>
        <v>1.6665336569381788E-2</v>
      </c>
      <c r="O354" s="117">
        <f t="shared" si="222"/>
        <v>1.6252880371576964E-2</v>
      </c>
      <c r="P354" s="117">
        <f t="shared" si="223"/>
        <v>2.199338627455601E-2</v>
      </c>
      <c r="Q354" s="117">
        <f t="shared" si="224"/>
        <v>1.636520241171404E-2</v>
      </c>
      <c r="R354" s="117">
        <f t="shared" si="225"/>
        <v>1.4371550445670954E-2</v>
      </c>
      <c r="S354" s="117">
        <f t="shared" si="226"/>
        <v>1.0030090270812439E-2</v>
      </c>
      <c r="T354" s="117">
        <f t="shared" si="227"/>
        <v>2.2247972190034764E-2</v>
      </c>
      <c r="U354" s="117">
        <f t="shared" si="228"/>
        <v>2.1925133689839574E-2</v>
      </c>
      <c r="V354" s="117">
        <f t="shared" si="229"/>
        <v>2.5321033210332106E-2</v>
      </c>
      <c r="W354" s="117">
        <f t="shared" si="230"/>
        <v>1.6602809706257982E-2</v>
      </c>
      <c r="X354" s="117">
        <f t="shared" si="231"/>
        <v>2.0654329147389294E-2</v>
      </c>
      <c r="Y354" s="117">
        <f t="shared" si="232"/>
        <v>2.5277399542254542E-2</v>
      </c>
      <c r="Z354" s="187">
        <f t="shared" si="233"/>
        <v>2.7468117363774192E-2</v>
      </c>
      <c r="AA354" s="117">
        <f t="shared" si="234"/>
        <v>2.3735408560311283E-2</v>
      </c>
      <c r="AB354" s="117">
        <f t="shared" si="235"/>
        <v>3.3104540654699047E-2</v>
      </c>
      <c r="AC354" s="117">
        <f t="shared" si="236"/>
        <v>5.2222385213436993E-2</v>
      </c>
      <c r="AD354" s="117">
        <f t="shared" si="237"/>
        <v>3.0254134731746672E-2</v>
      </c>
      <c r="AE354" s="117">
        <f t="shared" si="238"/>
        <v>1.3761467889908258E-2</v>
      </c>
      <c r="AF354" s="117">
        <f t="shared" si="239"/>
        <v>1.5004508566275925E-2</v>
      </c>
      <c r="AG354" s="117">
        <f t="shared" si="239"/>
        <v>1.2284293653114946E-2</v>
      </c>
      <c r="AH354" s="117">
        <f t="shared" si="239"/>
        <v>1.3046511627906977E-2</v>
      </c>
      <c r="AI354" s="117">
        <f t="shared" si="239"/>
        <v>1.3132642254244358E-2</v>
      </c>
      <c r="AJ354" s="117">
        <f t="shared" si="239"/>
        <v>1.3440055341404347E-2</v>
      </c>
      <c r="AK354" s="217">
        <f t="shared" si="239"/>
        <v>1.1792527195333437E-2</v>
      </c>
    </row>
    <row r="355" spans="1:217" x14ac:dyDescent="0.25">
      <c r="A355" s="91" t="s">
        <v>15</v>
      </c>
      <c r="B355" s="21"/>
      <c r="C355" s="21"/>
      <c r="D355" s="117">
        <f t="shared" si="240"/>
        <v>3.7346565682945941E-2</v>
      </c>
      <c r="E355" s="117">
        <f t="shared" si="212"/>
        <v>5.1118210862619806E-2</v>
      </c>
      <c r="F355" s="117">
        <f t="shared" si="213"/>
        <v>3.940217391304348E-2</v>
      </c>
      <c r="G355" s="117">
        <f t="shared" si="214"/>
        <v>4.4661549197487785E-2</v>
      </c>
      <c r="H355" s="117">
        <f t="shared" si="215"/>
        <v>4.8585730701087376E-2</v>
      </c>
      <c r="I355" s="117">
        <f t="shared" si="216"/>
        <v>3.2727895819054144E-2</v>
      </c>
      <c r="J355" s="117">
        <f t="shared" si="217"/>
        <v>3.4362282116255853E-2</v>
      </c>
      <c r="K355" s="117">
        <f t="shared" si="218"/>
        <v>3.5317860746720484E-2</v>
      </c>
      <c r="L355" s="117">
        <f t="shared" si="219"/>
        <v>4.3251467072375573E-2</v>
      </c>
      <c r="M355" s="117">
        <f t="shared" si="220"/>
        <v>3.5923841456113041E-2</v>
      </c>
      <c r="N355" s="117">
        <f t="shared" si="221"/>
        <v>4.0841810747499027E-2</v>
      </c>
      <c r="O355" s="117">
        <f t="shared" si="222"/>
        <v>4.2618664085468487E-2</v>
      </c>
      <c r="P355" s="117">
        <f t="shared" si="223"/>
        <v>4.1630338305409589E-2</v>
      </c>
      <c r="Q355" s="117">
        <f t="shared" si="224"/>
        <v>5.1162790697674418E-2</v>
      </c>
      <c r="R355" s="117">
        <f t="shared" si="225"/>
        <v>3.8329230816273485E-2</v>
      </c>
      <c r="S355" s="117">
        <f t="shared" si="226"/>
        <v>5.8508859913072558E-2</v>
      </c>
      <c r="T355" s="117">
        <f t="shared" si="227"/>
        <v>4.0324449594438004E-2</v>
      </c>
      <c r="U355" s="117">
        <f t="shared" si="228"/>
        <v>5.3475935828877004E-2</v>
      </c>
      <c r="V355" s="117">
        <f t="shared" si="229"/>
        <v>5.2959409594095945E-2</v>
      </c>
      <c r="W355" s="117">
        <f t="shared" si="230"/>
        <v>6.2962962962962957E-2</v>
      </c>
      <c r="X355" s="117">
        <f t="shared" si="231"/>
        <v>5.9897554527428946E-2</v>
      </c>
      <c r="Y355" s="117">
        <f t="shared" si="232"/>
        <v>5.4828055740649535E-2</v>
      </c>
      <c r="Z355" s="187">
        <f t="shared" si="233"/>
        <v>6.5994827432444489E-2</v>
      </c>
      <c r="AA355" s="117">
        <f t="shared" si="234"/>
        <v>4.6322957198443579E-2</v>
      </c>
      <c r="AB355" s="117">
        <f t="shared" si="235"/>
        <v>4.0887011615628299E-2</v>
      </c>
      <c r="AC355" s="117">
        <f t="shared" si="236"/>
        <v>6.0730526624614936E-2</v>
      </c>
      <c r="AD355" s="117">
        <f t="shared" si="237"/>
        <v>3.933037515127067E-2</v>
      </c>
      <c r="AE355" s="117">
        <f t="shared" si="238"/>
        <v>4.2048929663608563E-2</v>
      </c>
      <c r="AF355" s="117">
        <f t="shared" si="239"/>
        <v>4.6744815148782683E-2</v>
      </c>
      <c r="AG355" s="117">
        <f t="shared" si="239"/>
        <v>3.4747002047382278E-2</v>
      </c>
      <c r="AH355" s="117">
        <f t="shared" si="239"/>
        <v>4.3162790697674418E-2</v>
      </c>
      <c r="AI355" s="117">
        <f t="shared" si="239"/>
        <v>4.6419974967104205E-2</v>
      </c>
      <c r="AJ355" s="117">
        <f t="shared" si="239"/>
        <v>4.2823705744670711E-2</v>
      </c>
      <c r="AK355" s="217">
        <f t="shared" si="239"/>
        <v>4.8525934100583319E-2</v>
      </c>
    </row>
    <row r="356" spans="1:217" x14ac:dyDescent="0.25">
      <c r="A356" s="91" t="s">
        <v>102</v>
      </c>
      <c r="B356" s="21"/>
      <c r="C356" s="21"/>
      <c r="D356" s="117">
        <f t="shared" si="240"/>
        <v>0.4941237921128232</v>
      </c>
      <c r="E356" s="117">
        <f t="shared" si="212"/>
        <v>0.26517571884984026</v>
      </c>
      <c r="F356" s="117">
        <f t="shared" si="213"/>
        <v>0.39107789855072461</v>
      </c>
      <c r="G356" s="117">
        <f t="shared" si="214"/>
        <v>0.42550593161200279</v>
      </c>
      <c r="H356" s="117">
        <f t="shared" si="215"/>
        <v>0.37830831089584543</v>
      </c>
      <c r="I356" s="117">
        <f t="shared" si="216"/>
        <v>0.40472926662097325</v>
      </c>
      <c r="J356" s="117">
        <f t="shared" si="217"/>
        <v>0.42904860631190966</v>
      </c>
      <c r="K356" s="117">
        <f t="shared" si="218"/>
        <v>0.38782374705684491</v>
      </c>
      <c r="L356" s="117">
        <f t="shared" si="219"/>
        <v>0.3183003694848946</v>
      </c>
      <c r="M356" s="117">
        <f t="shared" si="220"/>
        <v>0.35489761705185008</v>
      </c>
      <c r="N356" s="117">
        <f t="shared" si="221"/>
        <v>0.36382072792312348</v>
      </c>
      <c r="O356" s="117">
        <f t="shared" si="222"/>
        <v>0.36957244089369173</v>
      </c>
      <c r="P356" s="117">
        <f t="shared" si="223"/>
        <v>0.33539914068697918</v>
      </c>
      <c r="Q356" s="117">
        <f t="shared" si="224"/>
        <v>0.35314384151593453</v>
      </c>
      <c r="R356" s="117">
        <f t="shared" si="225"/>
        <v>0.33406210344458548</v>
      </c>
      <c r="S356" s="117">
        <f t="shared" si="226"/>
        <v>0.32956010889812298</v>
      </c>
      <c r="T356" s="117">
        <f t="shared" si="227"/>
        <v>0.26697566628041713</v>
      </c>
      <c r="U356" s="117">
        <f t="shared" si="228"/>
        <v>0.28943850267379678</v>
      </c>
      <c r="V356" s="117">
        <f t="shared" si="229"/>
        <v>0.29811808118081179</v>
      </c>
      <c r="W356" s="117">
        <f t="shared" si="230"/>
        <v>0.30012771392081738</v>
      </c>
      <c r="X356" s="117">
        <f t="shared" si="231"/>
        <v>0.3014705882352941</v>
      </c>
      <c r="Y356" s="117">
        <f t="shared" si="232"/>
        <v>0.30513949647999539</v>
      </c>
      <c r="Z356" s="187">
        <f t="shared" si="233"/>
        <v>0.20654597342370462</v>
      </c>
      <c r="AA356" s="117">
        <f t="shared" si="234"/>
        <v>0.28443579766536964</v>
      </c>
      <c r="AB356" s="117">
        <f t="shared" si="235"/>
        <v>0.22090813093980993</v>
      </c>
      <c r="AC356" s="117">
        <f t="shared" si="236"/>
        <v>0.23940149625935161</v>
      </c>
      <c r="AD356" s="117">
        <f t="shared" si="237"/>
        <v>0.26210165389269868</v>
      </c>
      <c r="AE356" s="117">
        <f t="shared" si="238"/>
        <v>0.25535168195718655</v>
      </c>
      <c r="AF356" s="117">
        <f t="shared" si="239"/>
        <v>0.22975653742110008</v>
      </c>
      <c r="AG356" s="117">
        <f t="shared" si="239"/>
        <v>0.25691722725943256</v>
      </c>
      <c r="AH356" s="117">
        <f t="shared" si="239"/>
        <v>0.24767441860465117</v>
      </c>
      <c r="AI356" s="117">
        <f t="shared" si="239"/>
        <v>0.26284540582175292</v>
      </c>
      <c r="AJ356" s="117">
        <f t="shared" si="239"/>
        <v>0.25750694267564633</v>
      </c>
      <c r="AK356" s="217">
        <f t="shared" si="239"/>
        <v>0.17341951757843291</v>
      </c>
    </row>
    <row r="357" spans="1:217" x14ac:dyDescent="0.25">
      <c r="A357" s="20"/>
      <c r="B357" s="20"/>
      <c r="C357" s="20"/>
      <c r="D357" s="20"/>
      <c r="E357" s="20"/>
      <c r="F357" s="20"/>
      <c r="G357" s="17" t="s">
        <v>17</v>
      </c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16"/>
      <c r="U357" s="16"/>
      <c r="V357" s="16"/>
      <c r="W357" s="16"/>
      <c r="X357" s="16"/>
      <c r="Y357" s="16"/>
      <c r="Z357" s="165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99"/>
    </row>
    <row r="358" spans="1:217" x14ac:dyDescent="0.25">
      <c r="A358" s="22" t="s">
        <v>18</v>
      </c>
      <c r="B358" s="22"/>
      <c r="C358" s="22"/>
      <c r="D358" s="119">
        <f t="shared" ref="D358:AA358" si="241">AVERAGE(SUM(D348:D356))</f>
        <v>1</v>
      </c>
      <c r="E358" s="119">
        <f t="shared" si="241"/>
        <v>0.99999999999999989</v>
      </c>
      <c r="F358" s="119">
        <f t="shared" si="241"/>
        <v>0.99999999999999989</v>
      </c>
      <c r="G358" s="119">
        <f t="shared" si="241"/>
        <v>0.99999999999999989</v>
      </c>
      <c r="H358" s="119">
        <f t="shared" si="241"/>
        <v>1</v>
      </c>
      <c r="I358" s="119">
        <f t="shared" si="241"/>
        <v>1</v>
      </c>
      <c r="J358" s="119">
        <f t="shared" si="241"/>
        <v>0.99999999999999989</v>
      </c>
      <c r="K358" s="119">
        <f t="shared" si="241"/>
        <v>1</v>
      </c>
      <c r="L358" s="119">
        <f t="shared" si="241"/>
        <v>1</v>
      </c>
      <c r="M358" s="119">
        <f t="shared" si="241"/>
        <v>1</v>
      </c>
      <c r="N358" s="119">
        <f t="shared" si="241"/>
        <v>0.99999999999999989</v>
      </c>
      <c r="O358" s="119">
        <f t="shared" si="241"/>
        <v>1</v>
      </c>
      <c r="P358" s="119">
        <f t="shared" si="241"/>
        <v>1</v>
      </c>
      <c r="Q358" s="119">
        <f t="shared" si="241"/>
        <v>0.99999999999999978</v>
      </c>
      <c r="R358" s="119">
        <f t="shared" si="241"/>
        <v>1</v>
      </c>
      <c r="S358" s="119">
        <f t="shared" si="241"/>
        <v>1</v>
      </c>
      <c r="T358" s="119">
        <f t="shared" si="241"/>
        <v>1</v>
      </c>
      <c r="U358" s="119">
        <f t="shared" si="241"/>
        <v>1</v>
      </c>
      <c r="V358" s="119">
        <f t="shared" si="241"/>
        <v>1</v>
      </c>
      <c r="W358" s="119">
        <f t="shared" si="241"/>
        <v>1</v>
      </c>
      <c r="X358" s="119">
        <f t="shared" si="241"/>
        <v>1</v>
      </c>
      <c r="Y358" s="119">
        <f t="shared" si="241"/>
        <v>1</v>
      </c>
      <c r="Z358" s="188">
        <f t="shared" si="241"/>
        <v>1</v>
      </c>
      <c r="AA358" s="119">
        <f t="shared" si="241"/>
        <v>1</v>
      </c>
      <c r="AB358" s="119">
        <f t="shared" ref="AB358:AG358" si="242">AVERAGE(SUM(AB348:AB356))</f>
        <v>1</v>
      </c>
      <c r="AC358" s="119">
        <f t="shared" si="242"/>
        <v>1.0000000000000002</v>
      </c>
      <c r="AD358" s="119">
        <f t="shared" si="242"/>
        <v>1</v>
      </c>
      <c r="AE358" s="119">
        <f t="shared" si="242"/>
        <v>1</v>
      </c>
      <c r="AF358" s="119">
        <f t="shared" si="242"/>
        <v>1</v>
      </c>
      <c r="AG358" s="119">
        <f t="shared" si="242"/>
        <v>0.99999999999999978</v>
      </c>
      <c r="AH358" s="119">
        <f>AVERAGE(SUM(AH348:AH356))</f>
        <v>1</v>
      </c>
      <c r="AI358" s="119">
        <f>AVERAGE(SUM(AI348:AI356))</f>
        <v>1</v>
      </c>
      <c r="AJ358" s="119">
        <f>AVERAGE(SUM(AJ348:AJ356))</f>
        <v>1</v>
      </c>
      <c r="AK358" s="218">
        <f>AVERAGE(SUM(AK348:AK356))</f>
        <v>1</v>
      </c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</row>
    <row r="359" spans="1:217" x14ac:dyDescent="0.25">
      <c r="A359" s="23"/>
      <c r="B359" s="23"/>
      <c r="C359" s="23"/>
      <c r="D359" s="23"/>
      <c r="E359" s="23"/>
      <c r="F359" s="23"/>
      <c r="G359" s="19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19"/>
      <c r="U359" s="19"/>
      <c r="V359" s="19"/>
      <c r="W359" s="19"/>
      <c r="X359" s="19"/>
      <c r="Y359" s="19"/>
      <c r="Z359" s="167"/>
      <c r="AA359" s="19"/>
      <c r="AB359" s="19"/>
      <c r="AC359" s="19"/>
      <c r="AD359" s="19"/>
      <c r="AE359" s="19"/>
      <c r="AF359" s="19"/>
      <c r="AG359" s="19"/>
      <c r="AH359" s="140"/>
      <c r="AI359" s="140"/>
      <c r="AJ359" s="140"/>
      <c r="AK359" s="201"/>
    </row>
    <row r="360" spans="1:217" x14ac:dyDescent="0.25">
      <c r="N360"/>
      <c r="T360" s="115"/>
      <c r="U360" s="115"/>
      <c r="V360" s="115"/>
      <c r="W360" s="115"/>
      <c r="X360" s="115"/>
      <c r="Y360" s="115"/>
      <c r="Z360" s="177"/>
      <c r="AA360" s="115"/>
      <c r="AB360" s="115"/>
      <c r="AH360" s="136"/>
      <c r="AI360" s="136"/>
      <c r="AJ360" s="136"/>
    </row>
    <row r="361" spans="1:217" x14ac:dyDescent="0.25">
      <c r="A361" s="2" t="s">
        <v>149</v>
      </c>
      <c r="B361" s="37"/>
      <c r="C361" s="37"/>
      <c r="D361" s="37"/>
      <c r="E361" s="37"/>
      <c r="F361" s="37"/>
      <c r="G361" s="37"/>
      <c r="H361" s="37"/>
      <c r="N361"/>
      <c r="T361" s="116"/>
      <c r="U361" s="116"/>
      <c r="V361" s="116"/>
      <c r="W361" s="116"/>
      <c r="X361" s="116"/>
      <c r="Y361" s="116"/>
      <c r="Z361" s="176"/>
      <c r="AA361" s="116"/>
      <c r="AB361" s="116"/>
      <c r="AH361" s="136"/>
      <c r="AI361" s="136"/>
      <c r="AJ361" s="136"/>
    </row>
    <row r="362" spans="1:217" x14ac:dyDescent="0.25">
      <c r="A362" s="79" t="s">
        <v>152</v>
      </c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  <c r="AA362" s="191"/>
      <c r="AB362" s="191"/>
      <c r="AC362" s="191"/>
      <c r="AD362" s="191"/>
      <c r="AE362" s="191"/>
      <c r="AF362" s="191"/>
      <c r="AG362" s="191"/>
      <c r="AH362" s="191"/>
      <c r="AI362" s="191"/>
      <c r="AJ362" s="191"/>
    </row>
    <row r="363" spans="1:217" x14ac:dyDescent="0.25">
      <c r="A363" s="38"/>
      <c r="B363" s="8"/>
      <c r="C363" s="8"/>
      <c r="D363" s="51" t="s">
        <v>37</v>
      </c>
      <c r="E363" s="51" t="s">
        <v>38</v>
      </c>
      <c r="F363" s="62" t="s">
        <v>39</v>
      </c>
      <c r="G363" s="12" t="s">
        <v>1</v>
      </c>
      <c r="H363" s="12" t="s">
        <v>2</v>
      </c>
      <c r="I363" s="12" t="s">
        <v>3</v>
      </c>
      <c r="J363" s="12" t="s">
        <v>4</v>
      </c>
      <c r="K363" s="47" t="s">
        <v>5</v>
      </c>
      <c r="L363" s="47" t="s">
        <v>24</v>
      </c>
      <c r="M363" s="47" t="s">
        <v>25</v>
      </c>
      <c r="N363" s="47" t="s">
        <v>26</v>
      </c>
      <c r="O363" s="47" t="s">
        <v>27</v>
      </c>
      <c r="P363" s="47" t="s">
        <v>29</v>
      </c>
      <c r="Q363" s="47" t="s">
        <v>30</v>
      </c>
      <c r="R363" s="47" t="s">
        <v>31</v>
      </c>
      <c r="S363" s="47" t="s">
        <v>35</v>
      </c>
      <c r="T363" s="64" t="s">
        <v>42</v>
      </c>
      <c r="U363" s="64" t="s">
        <v>43</v>
      </c>
      <c r="V363" s="64" t="s">
        <v>79</v>
      </c>
      <c r="W363" s="64" t="s">
        <v>104</v>
      </c>
      <c r="X363" s="64" t="s">
        <v>110</v>
      </c>
      <c r="Y363" s="64" t="s">
        <v>109</v>
      </c>
      <c r="Z363" s="180" t="s">
        <v>112</v>
      </c>
      <c r="AA363" s="64" t="s">
        <v>113</v>
      </c>
      <c r="AB363" s="95" t="s">
        <v>136</v>
      </c>
      <c r="AC363" s="95" t="s">
        <v>157</v>
      </c>
      <c r="AD363" s="95" t="s">
        <v>162</v>
      </c>
      <c r="AE363" s="95" t="s">
        <v>164</v>
      </c>
      <c r="AF363" s="95" t="s">
        <v>168</v>
      </c>
      <c r="AG363" s="95" t="s">
        <v>175</v>
      </c>
      <c r="AH363" s="95" t="s">
        <v>169</v>
      </c>
      <c r="AI363" s="95" t="s">
        <v>176</v>
      </c>
      <c r="AJ363" s="95" t="s">
        <v>177</v>
      </c>
      <c r="AK363" s="197" t="s">
        <v>180</v>
      </c>
    </row>
    <row r="364" spans="1:217" x14ac:dyDescent="0.25">
      <c r="A364" s="19"/>
      <c r="B364" s="25"/>
      <c r="C364" s="25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72"/>
      <c r="AA364" s="33"/>
      <c r="AB364" s="33"/>
      <c r="AC364" s="33"/>
      <c r="AD364" s="33"/>
      <c r="AE364" s="33"/>
      <c r="AF364" s="33"/>
      <c r="AG364" s="149"/>
      <c r="AH364" s="133"/>
      <c r="AI364" s="133"/>
      <c r="AJ364" s="133"/>
      <c r="AK364" s="201"/>
    </row>
    <row r="365" spans="1:217" x14ac:dyDescent="0.25">
      <c r="A365" s="20"/>
      <c r="D365" s="26"/>
      <c r="E365" s="26"/>
      <c r="F365" s="1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181"/>
      <c r="AA365" s="112"/>
      <c r="AB365" s="112"/>
      <c r="AC365" s="112"/>
      <c r="AD365" s="112"/>
      <c r="AE365" s="112"/>
      <c r="AF365" s="112"/>
      <c r="AG365" s="155"/>
      <c r="AH365" s="155"/>
      <c r="AI365" s="155"/>
      <c r="AJ365" s="155"/>
      <c r="AK365" s="202"/>
    </row>
    <row r="366" spans="1:217" x14ac:dyDescent="0.25">
      <c r="A366" s="91" t="s">
        <v>97</v>
      </c>
      <c r="B366" s="21"/>
      <c r="C366" s="21"/>
      <c r="D366" s="118">
        <f t="shared" ref="D366:D374" si="243">D91/$D$101</f>
        <v>2.5025025025025025E-4</v>
      </c>
      <c r="E366" s="118">
        <f t="shared" ref="E366:E374" si="244">E91/$E$101</f>
        <v>1.1737089201877935E-3</v>
      </c>
      <c r="F366" s="118">
        <f t="shared" ref="F366:F374" si="245">F91/$F$101</f>
        <v>6.4363870414074233E-4</v>
      </c>
      <c r="G366" s="118">
        <f t="shared" ref="G366:G374" si="246">G91/$G$101</f>
        <v>6.3411540900443881E-4</v>
      </c>
      <c r="H366" s="118">
        <f t="shared" ref="H366:H374" si="247">H91/$H$101</f>
        <v>8.3101887287598143E-3</v>
      </c>
      <c r="I366" s="118">
        <f t="shared" ref="I366:I374" si="248">I91/$I$101</f>
        <v>4.1472286921869841E-3</v>
      </c>
      <c r="J366" s="118">
        <f t="shared" ref="J366:J374" si="249">J91/$J$101</f>
        <v>3.8646238280356732E-3</v>
      </c>
      <c r="K366" s="118">
        <f t="shared" ref="K366:K374" si="250">K91/$K$101</f>
        <v>1.8221574344023323E-3</v>
      </c>
      <c r="L366" s="118">
        <f t="shared" ref="L366:L374" si="251">L91/$L$101</f>
        <v>2.6223776223776225E-3</v>
      </c>
      <c r="M366" s="118">
        <f t="shared" ref="M366:M374" si="252">M91/$M$101</f>
        <v>2.0833333333333333E-3</v>
      </c>
      <c r="N366" s="118">
        <f t="shared" ref="N366:N374" si="253">N91/$N$101</f>
        <v>2.4794669146133582E-3</v>
      </c>
      <c r="O366" s="118">
        <f t="shared" ref="O366:O374" si="254">O91/$O$101</f>
        <v>3.3378235006616039E-3</v>
      </c>
      <c r="P366" s="118">
        <f t="shared" ref="P366:P374" si="255">P91/$P$101</f>
        <v>6.7417958293400308E-3</v>
      </c>
      <c r="Q366" s="118">
        <f t="shared" ref="Q366:Q374" si="256">Q91/$Q$101</f>
        <v>3.8074517269513189E-3</v>
      </c>
      <c r="R366" s="118">
        <f t="shared" ref="R366:R374" si="257">R91/$R$101</f>
        <v>4.0739005560874253E-3</v>
      </c>
      <c r="S366" s="118">
        <f t="shared" ref="S366:S374" si="258">S91/$S$101</f>
        <v>1.1108368304122439E-2</v>
      </c>
      <c r="T366" s="118">
        <f t="shared" ref="T366:T374" si="259">T91/$T$101</f>
        <v>7.1174377224199285E-3</v>
      </c>
      <c r="U366" s="118">
        <f t="shared" ref="U366:U374" si="260">U91/$U$101</f>
        <v>5.7471264367816091E-3</v>
      </c>
      <c r="V366" s="118">
        <f t="shared" ref="V366:V374" si="261">V91/$V$101</f>
        <v>6.6350710900473934E-3</v>
      </c>
      <c r="W366" s="118">
        <f t="shared" ref="W366:W374" si="262">W91/$W$101</f>
        <v>2.8084252758274826E-3</v>
      </c>
      <c r="X366" s="118">
        <f t="shared" ref="X366:X374" si="263">X91/$X$101</f>
        <v>2.8783658310120707E-3</v>
      </c>
      <c r="Y366" s="118">
        <f t="shared" ref="Y366:Y374" si="264">Y91/$Y$101</f>
        <v>4.7920260686218135E-3</v>
      </c>
      <c r="Z366" s="189">
        <f t="shared" ref="Z366:Z374" si="265">Z91/$Z$101</f>
        <v>4.835745833199007E-3</v>
      </c>
      <c r="AA366" s="118">
        <f t="shared" ref="AA366:AA374" si="266">AA91/$AA$101</f>
        <v>4.3577981651376149E-3</v>
      </c>
      <c r="AB366" s="118">
        <f t="shared" ref="AB366:AB374" si="267">AB91/$AB$101</f>
        <v>6.5517241379310347E-3</v>
      </c>
      <c r="AC366" s="118">
        <f t="shared" ref="AC366:AC374" si="268">AC91/$AC$101</f>
        <v>9.1533180778032037E-3</v>
      </c>
      <c r="AD366" s="118">
        <f t="shared" ref="AD366:AD374" si="269">AD91/$AD$101</f>
        <v>2.8968713789107765E-3</v>
      </c>
      <c r="AE366" s="118">
        <f t="shared" ref="AE366:AJ366" si="270">AE91/AE$101</f>
        <v>5.6532663316582916E-3</v>
      </c>
      <c r="AF366" s="118">
        <f t="shared" si="270"/>
        <v>5.3403141361256547E-3</v>
      </c>
      <c r="AG366" s="118">
        <f t="shared" si="270"/>
        <v>4.5316549426138468E-3</v>
      </c>
      <c r="AH366" s="118">
        <f t="shared" si="270"/>
        <v>4.3162670123136748E-3</v>
      </c>
      <c r="AI366" s="118">
        <f t="shared" si="270"/>
        <v>4.3304003316902385E-3</v>
      </c>
      <c r="AJ366" s="118">
        <f t="shared" si="270"/>
        <v>4.1670571963431224E-3</v>
      </c>
      <c r="AK366" s="219">
        <f t="shared" ref="AK366:AK374" si="271">AK91/AK$101</f>
        <v>4.5629100596579234E-3</v>
      </c>
    </row>
    <row r="367" spans="1:217" x14ac:dyDescent="0.25">
      <c r="A367" s="91" t="s">
        <v>98</v>
      </c>
      <c r="B367" s="21"/>
      <c r="C367" s="21"/>
      <c r="D367" s="118">
        <f t="shared" si="243"/>
        <v>2.2772772772772773E-2</v>
      </c>
      <c r="E367" s="118">
        <f t="shared" si="244"/>
        <v>6.3967136150234735E-2</v>
      </c>
      <c r="F367" s="118">
        <f t="shared" si="245"/>
        <v>2.8963741686333404E-2</v>
      </c>
      <c r="G367" s="118">
        <f t="shared" si="246"/>
        <v>2.4730500951173115E-2</v>
      </c>
      <c r="H367" s="118">
        <f t="shared" si="247"/>
        <v>5.9924770923087012E-2</v>
      </c>
      <c r="I367" s="118">
        <f t="shared" si="248"/>
        <v>3.2920442156787015E-2</v>
      </c>
      <c r="J367" s="118">
        <f t="shared" si="249"/>
        <v>3.962954493482735E-2</v>
      </c>
      <c r="K367" s="118">
        <f t="shared" si="250"/>
        <v>5.6486880466472301E-2</v>
      </c>
      <c r="L367" s="118">
        <f t="shared" si="251"/>
        <v>5.944055944055944E-2</v>
      </c>
      <c r="M367" s="118">
        <f t="shared" si="252"/>
        <v>5.2083333333333336E-2</v>
      </c>
      <c r="N367" s="118">
        <f t="shared" si="253"/>
        <v>8.9880675654734232E-2</v>
      </c>
      <c r="O367" s="118">
        <f t="shared" si="254"/>
        <v>0.11288995911166211</v>
      </c>
      <c r="P367" s="118">
        <f t="shared" si="255"/>
        <v>0.1392973991209227</v>
      </c>
      <c r="Q367" s="118">
        <f t="shared" si="256"/>
        <v>0.1219744356812619</v>
      </c>
      <c r="R367" s="118">
        <f t="shared" si="257"/>
        <v>0.10722506263622104</v>
      </c>
      <c r="S367" s="118">
        <f t="shared" si="258"/>
        <v>0.11437505142763105</v>
      </c>
      <c r="T367" s="118">
        <f t="shared" si="259"/>
        <v>0.17722419928825622</v>
      </c>
      <c r="U367" s="118">
        <f t="shared" si="260"/>
        <v>0.11992337164750957</v>
      </c>
      <c r="V367" s="118">
        <f t="shared" si="261"/>
        <v>0.11469194312796209</v>
      </c>
      <c r="W367" s="118">
        <f t="shared" si="262"/>
        <v>0.11755265797392177</v>
      </c>
      <c r="X367" s="118">
        <f t="shared" si="263"/>
        <v>0.11959145775301765</v>
      </c>
      <c r="Y367" s="118">
        <f t="shared" si="264"/>
        <v>0.11347517730496454</v>
      </c>
      <c r="Z367" s="189">
        <f t="shared" si="265"/>
        <v>0.10477449305264515</v>
      </c>
      <c r="AA367" s="118">
        <f t="shared" si="266"/>
        <v>9.7614678899082569E-2</v>
      </c>
      <c r="AB367" s="118">
        <f t="shared" si="267"/>
        <v>0.12337164750957855</v>
      </c>
      <c r="AC367" s="118">
        <f t="shared" si="268"/>
        <v>0.15446224256292906</v>
      </c>
      <c r="AD367" s="118">
        <f t="shared" si="269"/>
        <v>9.6465816917728847E-2</v>
      </c>
      <c r="AE367" s="118">
        <f t="shared" ref="AE367:AE374" si="272">AE92/$AE$101</f>
        <v>0.1051926298157454</v>
      </c>
      <c r="AF367" s="118">
        <f t="shared" ref="AF367:AJ374" si="273">AF92/AF$101</f>
        <v>0.11007853403141361</v>
      </c>
      <c r="AG367" s="118">
        <f t="shared" si="273"/>
        <v>9.3876342095520177E-2</v>
      </c>
      <c r="AH367" s="118">
        <f t="shared" si="273"/>
        <v>8.1309138042773815E-2</v>
      </c>
      <c r="AI367" s="118">
        <f t="shared" si="273"/>
        <v>8.8450730179204864E-2</v>
      </c>
      <c r="AJ367" s="118">
        <f t="shared" si="273"/>
        <v>8.8154158317775469E-2</v>
      </c>
      <c r="AK367" s="219">
        <f t="shared" si="271"/>
        <v>9.4035624707732857E-2</v>
      </c>
    </row>
    <row r="368" spans="1:217" x14ac:dyDescent="0.25">
      <c r="A368" s="91" t="s">
        <v>99</v>
      </c>
      <c r="B368" s="21"/>
      <c r="C368" s="21"/>
      <c r="D368" s="118">
        <f t="shared" si="243"/>
        <v>0.23798798798798798</v>
      </c>
      <c r="E368" s="118">
        <f t="shared" si="244"/>
        <v>0.17312206572769953</v>
      </c>
      <c r="F368" s="118">
        <f t="shared" si="245"/>
        <v>0.28942287062862049</v>
      </c>
      <c r="G368" s="118">
        <f t="shared" si="246"/>
        <v>0.34083703233988588</v>
      </c>
      <c r="H368" s="118">
        <f t="shared" si="247"/>
        <v>0.23928094998578522</v>
      </c>
      <c r="I368" s="118">
        <f t="shared" si="248"/>
        <v>0.2747409407677246</v>
      </c>
      <c r="J368" s="118">
        <f t="shared" si="249"/>
        <v>0.31099931397210151</v>
      </c>
      <c r="K368" s="118">
        <f t="shared" si="250"/>
        <v>0.29701166180758015</v>
      </c>
      <c r="L368" s="118">
        <f t="shared" si="251"/>
        <v>0.32867132867132864</v>
      </c>
      <c r="M368" s="118">
        <f t="shared" si="252"/>
        <v>0.33935185185185185</v>
      </c>
      <c r="N368" s="118">
        <f t="shared" si="253"/>
        <v>0.30528436386176971</v>
      </c>
      <c r="O368" s="118">
        <f t="shared" si="254"/>
        <v>0.27489360687591641</v>
      </c>
      <c r="P368" s="118">
        <f t="shared" si="255"/>
        <v>0.27148947420602132</v>
      </c>
      <c r="Q368" s="118">
        <f t="shared" si="256"/>
        <v>0.28555887952134895</v>
      </c>
      <c r="R368" s="118">
        <f t="shared" si="257"/>
        <v>0.29637626545536022</v>
      </c>
      <c r="S368" s="118">
        <f t="shared" si="258"/>
        <v>0.27976631284456516</v>
      </c>
      <c r="T368" s="118">
        <f t="shared" si="259"/>
        <v>0.33096085409252668</v>
      </c>
      <c r="U368" s="118">
        <f t="shared" si="260"/>
        <v>0.37356321839080459</v>
      </c>
      <c r="V368" s="118">
        <f t="shared" si="261"/>
        <v>0.36018957345971564</v>
      </c>
      <c r="W368" s="118">
        <f t="shared" si="262"/>
        <v>0.38154463390170512</v>
      </c>
      <c r="X368" s="118">
        <f t="shared" si="263"/>
        <v>0.33925255338904364</v>
      </c>
      <c r="Y368" s="118">
        <f t="shared" si="264"/>
        <v>0.33985048878665902</v>
      </c>
      <c r="Z368" s="189">
        <f t="shared" si="265"/>
        <v>0.37248138237854223</v>
      </c>
      <c r="AA368" s="118">
        <f t="shared" si="266"/>
        <v>0.38038990825688074</v>
      </c>
      <c r="AB368" s="118">
        <f t="shared" si="267"/>
        <v>0.32729885057471264</v>
      </c>
      <c r="AC368" s="118">
        <f t="shared" si="268"/>
        <v>0.23409610983981693</v>
      </c>
      <c r="AD368" s="118">
        <f t="shared" si="269"/>
        <v>0.32618771726535339</v>
      </c>
      <c r="AE368" s="118">
        <f t="shared" si="272"/>
        <v>0.3224455611390285</v>
      </c>
      <c r="AF368" s="118">
        <f t="shared" si="273"/>
        <v>0.30680628272251309</v>
      </c>
      <c r="AG368" s="118">
        <f t="shared" si="273"/>
        <v>0.32713809700111068</v>
      </c>
      <c r="AH368" s="118">
        <f t="shared" si="273"/>
        <v>0.32948801036941028</v>
      </c>
      <c r="AI368" s="118">
        <f t="shared" si="273"/>
        <v>0.33527038677450988</v>
      </c>
      <c r="AJ368" s="118">
        <f t="shared" si="273"/>
        <v>0.34029278326489559</v>
      </c>
      <c r="AK368" s="219">
        <f t="shared" si="271"/>
        <v>0.30579999716589434</v>
      </c>
    </row>
    <row r="369" spans="1:37" x14ac:dyDescent="0.25">
      <c r="A369" s="91" t="s">
        <v>100</v>
      </c>
      <c r="B369" s="21"/>
      <c r="C369" s="21"/>
      <c r="D369" s="118">
        <f t="shared" si="243"/>
        <v>5.2552552552552556E-3</v>
      </c>
      <c r="E369" s="118">
        <f t="shared" si="244"/>
        <v>1.8779342723004695E-2</v>
      </c>
      <c r="F369" s="118">
        <f t="shared" si="245"/>
        <v>8.36730315382965E-3</v>
      </c>
      <c r="G369" s="118">
        <f t="shared" si="246"/>
        <v>7.2923272035510462E-3</v>
      </c>
      <c r="H369" s="118">
        <f t="shared" si="247"/>
        <v>1.3123974894482473E-2</v>
      </c>
      <c r="I369" s="118">
        <f t="shared" si="248"/>
        <v>1.7884923735056367E-2</v>
      </c>
      <c r="J369" s="118">
        <f t="shared" si="249"/>
        <v>6.6316030185227534E-3</v>
      </c>
      <c r="K369" s="118">
        <f t="shared" si="250"/>
        <v>7.2886297376093291E-3</v>
      </c>
      <c r="L369" s="118">
        <f t="shared" si="251"/>
        <v>6.993006993006993E-3</v>
      </c>
      <c r="M369" s="118">
        <f t="shared" si="252"/>
        <v>6.0185185185185185E-3</v>
      </c>
      <c r="N369" s="118">
        <f t="shared" si="253"/>
        <v>8.0582674724934134E-3</v>
      </c>
      <c r="O369" s="118">
        <f t="shared" si="254"/>
        <v>8.0107764015878505E-3</v>
      </c>
      <c r="P369" s="118">
        <f t="shared" si="255"/>
        <v>1.1831190720116328E-2</v>
      </c>
      <c r="Q369" s="118">
        <f t="shared" si="256"/>
        <v>1.6752787598585804E-2</v>
      </c>
      <c r="R369" s="118">
        <f t="shared" si="257"/>
        <v>1.4034587415721183E-2</v>
      </c>
      <c r="S369" s="118">
        <f t="shared" si="258"/>
        <v>2.262815765654571E-2</v>
      </c>
      <c r="T369" s="118">
        <f t="shared" si="259"/>
        <v>2.4056939501779357E-2</v>
      </c>
      <c r="U369" s="118">
        <f t="shared" si="260"/>
        <v>1.3409961685823755E-2</v>
      </c>
      <c r="V369" s="118">
        <f t="shared" si="261"/>
        <v>1.4502369668246445E-2</v>
      </c>
      <c r="W369" s="118">
        <f t="shared" si="262"/>
        <v>1.3239719157472418E-2</v>
      </c>
      <c r="X369" s="118">
        <f t="shared" si="263"/>
        <v>1.3370473537604457E-2</v>
      </c>
      <c r="Y369" s="118">
        <f t="shared" si="264"/>
        <v>1.437607820586544E-2</v>
      </c>
      <c r="Z369" s="189">
        <f t="shared" si="265"/>
        <v>1.4507237499597021E-2</v>
      </c>
      <c r="AA369" s="118">
        <f t="shared" si="266"/>
        <v>1.4923547400611619E-2</v>
      </c>
      <c r="AB369" s="118">
        <f t="shared" si="267"/>
        <v>1.6091954022988506E-2</v>
      </c>
      <c r="AC369" s="118">
        <f t="shared" si="268"/>
        <v>1.5102974828375287E-2</v>
      </c>
      <c r="AD369" s="118">
        <f t="shared" si="269"/>
        <v>9.6320973348783308E-3</v>
      </c>
      <c r="AE369" s="118">
        <f t="shared" si="272"/>
        <v>1.1976549413735344E-2</v>
      </c>
      <c r="AF369" s="118">
        <f t="shared" si="273"/>
        <v>1.2172774869109948E-2</v>
      </c>
      <c r="AG369" s="118">
        <f t="shared" si="273"/>
        <v>1.7623102554609405E-2</v>
      </c>
      <c r="AH369" s="118">
        <f t="shared" si="273"/>
        <v>1.7265068049254699E-2</v>
      </c>
      <c r="AI369" s="118">
        <f t="shared" si="273"/>
        <v>2.0776707974386143E-2</v>
      </c>
      <c r="AJ369" s="118">
        <f t="shared" si="273"/>
        <v>2.4381717638177841E-2</v>
      </c>
      <c r="AK369" s="219">
        <f t="shared" si="271"/>
        <v>2.7930110955235298E-2</v>
      </c>
    </row>
    <row r="370" spans="1:37" x14ac:dyDescent="0.25">
      <c r="A370" s="91" t="s">
        <v>12</v>
      </c>
      <c r="B370" s="21"/>
      <c r="C370" s="21"/>
      <c r="D370" s="118">
        <f t="shared" si="243"/>
        <v>5.8558558558558557E-2</v>
      </c>
      <c r="E370" s="118">
        <f t="shared" si="244"/>
        <v>0.10739436619718309</v>
      </c>
      <c r="F370" s="118">
        <f t="shared" si="245"/>
        <v>4.7200171636987774E-2</v>
      </c>
      <c r="G370" s="118">
        <f t="shared" si="246"/>
        <v>2.5840202916930882E-2</v>
      </c>
      <c r="H370" s="118">
        <f t="shared" si="247"/>
        <v>5.9043016161130182E-2</v>
      </c>
      <c r="I370" s="118">
        <f t="shared" si="248"/>
        <v>4.7431336148956012E-2</v>
      </c>
      <c r="J370" s="118">
        <f t="shared" si="249"/>
        <v>4.985136062199863E-2</v>
      </c>
      <c r="K370" s="118">
        <f t="shared" si="250"/>
        <v>5.7580174927113703E-2</v>
      </c>
      <c r="L370" s="118">
        <f t="shared" si="251"/>
        <v>4.9300699300699302E-2</v>
      </c>
      <c r="M370" s="118">
        <f t="shared" si="252"/>
        <v>4.1435185185185186E-2</v>
      </c>
      <c r="N370" s="118">
        <f t="shared" si="253"/>
        <v>5.3153571982023862E-2</v>
      </c>
      <c r="O370" s="118">
        <f t="shared" si="254"/>
        <v>6.0796070904907788E-2</v>
      </c>
      <c r="P370" s="118">
        <f t="shared" si="255"/>
        <v>5.8693281337783794E-2</v>
      </c>
      <c r="Q370" s="118">
        <f t="shared" si="256"/>
        <v>5.8471580092466682E-2</v>
      </c>
      <c r="R370" s="118">
        <f t="shared" si="257"/>
        <v>4.6849856395005399E-2</v>
      </c>
      <c r="S370" s="118">
        <f t="shared" si="258"/>
        <v>5.5541841520612194E-2</v>
      </c>
      <c r="T370" s="118">
        <f t="shared" si="259"/>
        <v>6.0213523131672594E-2</v>
      </c>
      <c r="U370" s="118">
        <f t="shared" si="260"/>
        <v>4.8275862068965517E-2</v>
      </c>
      <c r="V370" s="118">
        <f t="shared" si="261"/>
        <v>5.1753554502369667E-2</v>
      </c>
      <c r="W370" s="118">
        <f t="shared" si="262"/>
        <v>5.0551654964894686E-2</v>
      </c>
      <c r="X370" s="118">
        <f t="shared" si="263"/>
        <v>5.4549675023212625E-2</v>
      </c>
      <c r="Y370" s="118">
        <f t="shared" si="264"/>
        <v>5.1753881541115584E-2</v>
      </c>
      <c r="Z370" s="189">
        <f t="shared" si="265"/>
        <v>5.0775331248589572E-2</v>
      </c>
      <c r="AA370" s="118">
        <f t="shared" si="266"/>
        <v>4.4724770642201837E-2</v>
      </c>
      <c r="AB370" s="118">
        <f t="shared" si="267"/>
        <v>5.4310344827586204E-2</v>
      </c>
      <c r="AC370" s="118">
        <f t="shared" si="268"/>
        <v>7.0251716247139592E-2</v>
      </c>
      <c r="AD370" s="118">
        <f t="shared" si="269"/>
        <v>5.6488991888760137E-2</v>
      </c>
      <c r="AE370" s="118">
        <f t="shared" si="272"/>
        <v>6.3651591289782247E-2</v>
      </c>
      <c r="AF370" s="118">
        <f t="shared" si="273"/>
        <v>6.9738219895287959E-2</v>
      </c>
      <c r="AG370" s="118">
        <f t="shared" si="273"/>
        <v>6.4346538319141056E-2</v>
      </c>
      <c r="AH370" s="118">
        <f t="shared" si="273"/>
        <v>5.8457550226830857E-2</v>
      </c>
      <c r="AI370" s="118">
        <f t="shared" si="273"/>
        <v>6.4455837155887832E-2</v>
      </c>
      <c r="AJ370" s="118">
        <f t="shared" si="273"/>
        <v>6.7508859746227487E-2</v>
      </c>
      <c r="AK370" s="219">
        <f t="shared" si="271"/>
        <v>8.2600008502316871E-2</v>
      </c>
    </row>
    <row r="371" spans="1:37" x14ac:dyDescent="0.25">
      <c r="A371" s="91" t="s">
        <v>13</v>
      </c>
      <c r="B371" s="21"/>
      <c r="C371" s="21"/>
      <c r="D371" s="118">
        <f t="shared" si="243"/>
        <v>0.42542542542542544</v>
      </c>
      <c r="E371" s="118">
        <f t="shared" si="244"/>
        <v>0.51936619718309862</v>
      </c>
      <c r="F371" s="118">
        <f t="shared" si="245"/>
        <v>0.40248873632267751</v>
      </c>
      <c r="G371" s="118">
        <f t="shared" si="246"/>
        <v>0.33544705136334813</v>
      </c>
      <c r="H371" s="118">
        <f t="shared" si="247"/>
        <v>0.3797196404749929</v>
      </c>
      <c r="I371" s="118">
        <f t="shared" si="248"/>
        <v>0.312112136916608</v>
      </c>
      <c r="J371" s="118">
        <f t="shared" si="249"/>
        <v>0.27441115938714838</v>
      </c>
      <c r="K371" s="118">
        <f t="shared" si="250"/>
        <v>0.30065597667638483</v>
      </c>
      <c r="L371" s="118">
        <f t="shared" si="251"/>
        <v>0.33216783216783219</v>
      </c>
      <c r="M371" s="118">
        <f t="shared" si="252"/>
        <v>0.30208333333333331</v>
      </c>
      <c r="N371" s="118">
        <f t="shared" si="253"/>
        <v>0.2789400278940028</v>
      </c>
      <c r="O371" s="118">
        <f t="shared" si="254"/>
        <v>0.2771585585370796</v>
      </c>
      <c r="P371" s="118">
        <f t="shared" si="255"/>
        <v>0.29991077034931757</v>
      </c>
      <c r="Q371" s="118">
        <f t="shared" si="256"/>
        <v>0.31656241501223825</v>
      </c>
      <c r="R371" s="118">
        <f t="shared" si="257"/>
        <v>0.34082252052227408</v>
      </c>
      <c r="S371" s="118">
        <f t="shared" si="258"/>
        <v>0.34970789105570643</v>
      </c>
      <c r="T371" s="118">
        <f t="shared" si="259"/>
        <v>0.27402135231316727</v>
      </c>
      <c r="U371" s="118">
        <f t="shared" si="260"/>
        <v>0.26819923371647508</v>
      </c>
      <c r="V371" s="118">
        <f t="shared" si="261"/>
        <v>0.29952606635071088</v>
      </c>
      <c r="W371" s="118">
        <f t="shared" si="262"/>
        <v>0.27582748244734201</v>
      </c>
      <c r="X371" s="118">
        <f t="shared" si="263"/>
        <v>0.29944289693593312</v>
      </c>
      <c r="Y371" s="118">
        <f t="shared" si="264"/>
        <v>0.31148169446041785</v>
      </c>
      <c r="Z371" s="189">
        <f t="shared" si="265"/>
        <v>0.31996518263000095</v>
      </c>
      <c r="AA371" s="118">
        <f t="shared" si="266"/>
        <v>0.28669724770642202</v>
      </c>
      <c r="AB371" s="118">
        <f t="shared" si="267"/>
        <v>0.30752873563218391</v>
      </c>
      <c r="AC371" s="118">
        <f t="shared" si="268"/>
        <v>0.35858123569794048</v>
      </c>
      <c r="AD371" s="118">
        <f t="shared" si="269"/>
        <v>0.3392960602549247</v>
      </c>
      <c r="AE371" s="118">
        <f t="shared" si="272"/>
        <v>0.33584589614740368</v>
      </c>
      <c r="AF371" s="118">
        <f t="shared" si="273"/>
        <v>0.34507853403141359</v>
      </c>
      <c r="AG371" s="118">
        <f t="shared" si="273"/>
        <v>0.34764901888189559</v>
      </c>
      <c r="AH371" s="118">
        <f t="shared" si="273"/>
        <v>0.36552171095268959</v>
      </c>
      <c r="AI371" s="118">
        <f t="shared" si="273"/>
        <v>0.3339936426037684</v>
      </c>
      <c r="AJ371" s="118">
        <f t="shared" si="273"/>
        <v>0.32769028505711018</v>
      </c>
      <c r="AK371" s="219">
        <f t="shared" si="271"/>
        <v>0.357097309016707</v>
      </c>
    </row>
    <row r="372" spans="1:37" x14ac:dyDescent="0.25">
      <c r="A372" s="91" t="s">
        <v>101</v>
      </c>
      <c r="B372" s="21"/>
      <c r="C372" s="21"/>
      <c r="D372" s="118">
        <f t="shared" si="243"/>
        <v>6.2562562562562566E-3</v>
      </c>
      <c r="E372" s="118">
        <f t="shared" si="244"/>
        <v>1.5845070422535211E-2</v>
      </c>
      <c r="F372" s="118">
        <f t="shared" si="245"/>
        <v>5.1491096331259386E-3</v>
      </c>
      <c r="G372" s="118">
        <f t="shared" si="246"/>
        <v>2.694990488268865E-3</v>
      </c>
      <c r="H372" s="118">
        <f t="shared" si="247"/>
        <v>3.0625232357250642E-3</v>
      </c>
      <c r="I372" s="118">
        <f t="shared" si="248"/>
        <v>3.1104215191402381E-3</v>
      </c>
      <c r="J372" s="118">
        <f t="shared" si="249"/>
        <v>3.6130802652641208E-3</v>
      </c>
      <c r="K372" s="118">
        <f t="shared" si="250"/>
        <v>2.9518950437317781E-3</v>
      </c>
      <c r="L372" s="118">
        <f t="shared" si="251"/>
        <v>2.4475524475524478E-3</v>
      </c>
      <c r="M372" s="118">
        <f t="shared" si="252"/>
        <v>2.3148148148148147E-3</v>
      </c>
      <c r="N372" s="118">
        <f t="shared" si="253"/>
        <v>6.5086006508600653E-3</v>
      </c>
      <c r="O372" s="118">
        <f t="shared" si="254"/>
        <v>3.9338634114940334E-3</v>
      </c>
      <c r="P372" s="118">
        <f t="shared" si="255"/>
        <v>7.3036121484517007E-3</v>
      </c>
      <c r="Q372" s="118">
        <f t="shared" si="256"/>
        <v>5.4392167527875989E-3</v>
      </c>
      <c r="R372" s="118">
        <f t="shared" si="257"/>
        <v>5.2960707229136534E-3</v>
      </c>
      <c r="S372" s="118">
        <f t="shared" si="258"/>
        <v>6.4181683534929651E-3</v>
      </c>
      <c r="T372" s="118">
        <f t="shared" si="259"/>
        <v>1.2526690391459075E-2</v>
      </c>
      <c r="U372" s="118">
        <f t="shared" si="260"/>
        <v>1.1494252873563218E-2</v>
      </c>
      <c r="V372" s="118">
        <f t="shared" si="261"/>
        <v>1.4218009478672985E-2</v>
      </c>
      <c r="W372" s="118">
        <f t="shared" si="262"/>
        <v>1.60481444332999E-2</v>
      </c>
      <c r="X372" s="118">
        <f t="shared" si="263"/>
        <v>1.1142061281337047E-2</v>
      </c>
      <c r="Y372" s="118">
        <f t="shared" si="264"/>
        <v>1.8976423231742381E-2</v>
      </c>
      <c r="Z372" s="189">
        <f t="shared" si="265"/>
        <v>2.224443083271543E-2</v>
      </c>
      <c r="AA372" s="118">
        <f t="shared" si="266"/>
        <v>1.8960244648318043E-2</v>
      </c>
      <c r="AB372" s="118">
        <f t="shared" si="267"/>
        <v>2.375478927203065E-2</v>
      </c>
      <c r="AC372" s="118">
        <f t="shared" si="268"/>
        <v>3.0205949656750573E-2</v>
      </c>
      <c r="AD372" s="118">
        <f t="shared" si="269"/>
        <v>2.7809965237543453E-2</v>
      </c>
      <c r="AE372" s="118">
        <f t="shared" si="272"/>
        <v>2.3735343383584587E-2</v>
      </c>
      <c r="AF372" s="118">
        <f t="shared" si="273"/>
        <v>2.0418848167539267E-2</v>
      </c>
      <c r="AG372" s="118">
        <f t="shared" si="273"/>
        <v>1.8659755646057017E-2</v>
      </c>
      <c r="AH372" s="118">
        <f t="shared" si="273"/>
        <v>2.2320155541153599E-2</v>
      </c>
      <c r="AI372" s="118">
        <f t="shared" si="273"/>
        <v>2.6653679853108611E-2</v>
      </c>
      <c r="AJ372" s="118">
        <f t="shared" si="273"/>
        <v>2.3680030803292101E-2</v>
      </c>
      <c r="AK372" s="219">
        <f t="shared" si="271"/>
        <v>1.7217191684734089E-2</v>
      </c>
    </row>
    <row r="373" spans="1:37" x14ac:dyDescent="0.25">
      <c r="A373" s="91" t="s">
        <v>15</v>
      </c>
      <c r="B373" s="21"/>
      <c r="C373" s="21"/>
      <c r="D373" s="118">
        <f t="shared" si="243"/>
        <v>7.3073073073073078E-2</v>
      </c>
      <c r="E373" s="118">
        <f t="shared" si="244"/>
        <v>5.8098591549295774E-2</v>
      </c>
      <c r="F373" s="118">
        <f t="shared" si="245"/>
        <v>5.9214760780948297E-2</v>
      </c>
      <c r="G373" s="118">
        <f t="shared" si="246"/>
        <v>7.2923272035510467E-2</v>
      </c>
      <c r="H373" s="118">
        <f t="shared" si="247"/>
        <v>7.7874341198854072E-2</v>
      </c>
      <c r="I373" s="118">
        <f t="shared" si="248"/>
        <v>7.1015588914250347E-2</v>
      </c>
      <c r="J373" s="118">
        <f t="shared" si="249"/>
        <v>4.802195289275097E-2</v>
      </c>
      <c r="K373" s="118">
        <f t="shared" si="250"/>
        <v>7.744169096209913E-2</v>
      </c>
      <c r="L373" s="118">
        <f t="shared" si="251"/>
        <v>5.8216783216783217E-2</v>
      </c>
      <c r="M373" s="118">
        <f t="shared" si="252"/>
        <v>4.9768518518518517E-2</v>
      </c>
      <c r="N373" s="118">
        <f t="shared" si="253"/>
        <v>4.9589338292267165E-2</v>
      </c>
      <c r="O373" s="118">
        <f t="shared" si="254"/>
        <v>5.9007951172410499E-2</v>
      </c>
      <c r="P373" s="118">
        <f t="shared" si="255"/>
        <v>5.0728708813906606E-2</v>
      </c>
      <c r="Q373" s="118">
        <f t="shared" si="256"/>
        <v>5.0448735382104974E-2</v>
      </c>
      <c r="R373" s="118">
        <f t="shared" si="257"/>
        <v>4.731835495895545E-2</v>
      </c>
      <c r="S373" s="118">
        <f t="shared" si="258"/>
        <v>3.2913683864066484E-2</v>
      </c>
      <c r="T373" s="118">
        <f t="shared" si="259"/>
        <v>2.8469750889679714E-2</v>
      </c>
      <c r="U373" s="118">
        <f t="shared" si="260"/>
        <v>3.2183908045977011E-2</v>
      </c>
      <c r="V373" s="118">
        <f t="shared" si="261"/>
        <v>3.3270142180094789E-2</v>
      </c>
      <c r="W373" s="118">
        <f t="shared" si="262"/>
        <v>3.8515546639919761E-2</v>
      </c>
      <c r="X373" s="118">
        <f t="shared" si="263"/>
        <v>4.1852367688022286E-2</v>
      </c>
      <c r="Y373" s="118">
        <f t="shared" si="264"/>
        <v>3.8336208548974508E-2</v>
      </c>
      <c r="Z373" s="189">
        <f t="shared" si="265"/>
        <v>3.7074051387859054E-2</v>
      </c>
      <c r="AA373" s="118">
        <f t="shared" si="266"/>
        <v>4.4533639143730888E-2</v>
      </c>
      <c r="AB373" s="118">
        <f t="shared" si="267"/>
        <v>5.6034482758620691E-2</v>
      </c>
      <c r="AC373" s="118">
        <f t="shared" si="268"/>
        <v>5.3775743707093822E-2</v>
      </c>
      <c r="AD373" s="118">
        <f t="shared" si="269"/>
        <v>5.9965237543453072E-2</v>
      </c>
      <c r="AE373" s="118">
        <f t="shared" si="272"/>
        <v>5.971524288107203E-2</v>
      </c>
      <c r="AF373" s="118">
        <f t="shared" si="273"/>
        <v>6.0732984293193716E-2</v>
      </c>
      <c r="AG373" s="118">
        <f t="shared" si="273"/>
        <v>4.8870788596815991E-2</v>
      </c>
      <c r="AH373" s="118">
        <f t="shared" si="273"/>
        <v>4.925469863901491E-2</v>
      </c>
      <c r="AI373" s="118">
        <f t="shared" si="273"/>
        <v>5.3070438107522919E-2</v>
      </c>
      <c r="AJ373" s="118">
        <f t="shared" si="273"/>
        <v>4.9396726643581086E-2</v>
      </c>
      <c r="AK373" s="219">
        <f t="shared" si="271"/>
        <v>5.9742946619620513E-2</v>
      </c>
    </row>
    <row r="374" spans="1:37" x14ac:dyDescent="0.25">
      <c r="A374" s="91" t="s">
        <v>102</v>
      </c>
      <c r="B374" s="21"/>
      <c r="C374" s="21"/>
      <c r="D374" s="118">
        <f t="shared" si="243"/>
        <v>0.17042042042042041</v>
      </c>
      <c r="E374" s="118">
        <f t="shared" si="244"/>
        <v>4.2253521126760563E-2</v>
      </c>
      <c r="F374" s="118">
        <f t="shared" si="245"/>
        <v>0.15854966745333621</v>
      </c>
      <c r="G374" s="118">
        <f t="shared" si="246"/>
        <v>0.18960050729232719</v>
      </c>
      <c r="H374" s="118">
        <f t="shared" si="247"/>
        <v>0.1596605943971833</v>
      </c>
      <c r="I374" s="118">
        <f t="shared" si="248"/>
        <v>0.23663698114929038</v>
      </c>
      <c r="J374" s="118">
        <f t="shared" si="249"/>
        <v>0.26297736107935055</v>
      </c>
      <c r="K374" s="118">
        <f t="shared" si="250"/>
        <v>0.19876093294460639</v>
      </c>
      <c r="L374" s="118">
        <f t="shared" si="251"/>
        <v>0.16013986013986015</v>
      </c>
      <c r="M374" s="118">
        <f t="shared" si="252"/>
        <v>0.2048611111111111</v>
      </c>
      <c r="N374" s="118">
        <f t="shared" si="253"/>
        <v>0.20610568727723538</v>
      </c>
      <c r="O374" s="118">
        <f t="shared" si="254"/>
        <v>0.19997139008428003</v>
      </c>
      <c r="P374" s="118">
        <f t="shared" si="255"/>
        <v>0.15400376747413991</v>
      </c>
      <c r="Q374" s="118">
        <f t="shared" si="256"/>
        <v>0.14098449823225456</v>
      </c>
      <c r="R374" s="118">
        <f t="shared" si="257"/>
        <v>0.13800338133746154</v>
      </c>
      <c r="S374" s="118">
        <f t="shared" si="258"/>
        <v>0.12754052497325763</v>
      </c>
      <c r="T374" s="118">
        <f t="shared" si="259"/>
        <v>8.5409252669039148E-2</v>
      </c>
      <c r="U374" s="118">
        <f t="shared" si="260"/>
        <v>0.12720306513409962</v>
      </c>
      <c r="V374" s="118">
        <f t="shared" si="261"/>
        <v>0.1052132701421801</v>
      </c>
      <c r="W374" s="118">
        <f t="shared" si="262"/>
        <v>0.10391173520561685</v>
      </c>
      <c r="X374" s="118">
        <f t="shared" si="263"/>
        <v>0.11792014856081709</v>
      </c>
      <c r="Y374" s="118">
        <f t="shared" si="264"/>
        <v>0.10695802185163887</v>
      </c>
      <c r="Z374" s="189">
        <f t="shared" si="265"/>
        <v>7.3342145136851611E-2</v>
      </c>
      <c r="AA374" s="118">
        <f t="shared" si="266"/>
        <v>0.10779816513761468</v>
      </c>
      <c r="AB374" s="118">
        <f t="shared" si="267"/>
        <v>8.5057471264367815E-2</v>
      </c>
      <c r="AC374" s="118">
        <f t="shared" si="268"/>
        <v>7.4370709382151026E-2</v>
      </c>
      <c r="AD374" s="118">
        <f t="shared" si="269"/>
        <v>8.1257242178447278E-2</v>
      </c>
      <c r="AE374" s="118">
        <f t="shared" si="272"/>
        <v>7.1783919597989951E-2</v>
      </c>
      <c r="AF374" s="118">
        <f t="shared" si="273"/>
        <v>6.9633507853403137E-2</v>
      </c>
      <c r="AG374" s="118">
        <f t="shared" si="273"/>
        <v>7.7304701962236211E-2</v>
      </c>
      <c r="AH374" s="118">
        <f t="shared" si="273"/>
        <v>7.2067401166558659E-2</v>
      </c>
      <c r="AI374" s="118">
        <f t="shared" si="273"/>
        <v>7.2998177019921159E-2</v>
      </c>
      <c r="AJ374" s="118">
        <f t="shared" si="273"/>
        <v>7.472838133259703E-2</v>
      </c>
      <c r="AK374" s="219">
        <f t="shared" si="271"/>
        <v>5.1013901288101002E-2</v>
      </c>
    </row>
    <row r="375" spans="1:37" x14ac:dyDescent="0.25">
      <c r="A375" s="16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3"/>
      <c r="S375" s="13"/>
      <c r="T375" s="13"/>
      <c r="U375" s="13"/>
      <c r="V375" s="13"/>
      <c r="W375" s="13"/>
      <c r="X375" s="13"/>
      <c r="Y375" s="13"/>
      <c r="Z375" s="172"/>
      <c r="AA375" s="33"/>
      <c r="AB375" s="33"/>
      <c r="AC375" s="33"/>
      <c r="AD375" s="33"/>
      <c r="AE375" s="33"/>
      <c r="AF375" s="33"/>
      <c r="AG375" s="33"/>
      <c r="AH375" s="145"/>
      <c r="AI375" s="145"/>
      <c r="AJ375" s="145"/>
      <c r="AK375" s="220"/>
    </row>
    <row r="376" spans="1:37" x14ac:dyDescent="0.25">
      <c r="A376" s="45" t="s">
        <v>18</v>
      </c>
      <c r="B376" s="66"/>
      <c r="C376" s="45"/>
      <c r="D376" s="120">
        <f t="shared" ref="D376:AA376" si="274">AVERAGE(SUM(D366:D374))</f>
        <v>1</v>
      </c>
      <c r="E376" s="120">
        <f t="shared" si="274"/>
        <v>1</v>
      </c>
      <c r="F376" s="120">
        <f t="shared" si="274"/>
        <v>1</v>
      </c>
      <c r="G376" s="120">
        <f t="shared" si="274"/>
        <v>1</v>
      </c>
      <c r="H376" s="120">
        <f t="shared" si="274"/>
        <v>1</v>
      </c>
      <c r="I376" s="120">
        <f t="shared" si="274"/>
        <v>0.99999999999999978</v>
      </c>
      <c r="J376" s="120">
        <f t="shared" si="274"/>
        <v>0.99999999999999989</v>
      </c>
      <c r="K376" s="120">
        <f t="shared" si="274"/>
        <v>1</v>
      </c>
      <c r="L376" s="120">
        <f t="shared" si="274"/>
        <v>1</v>
      </c>
      <c r="M376" s="120">
        <f t="shared" si="274"/>
        <v>1</v>
      </c>
      <c r="N376" s="120">
        <f t="shared" si="274"/>
        <v>1</v>
      </c>
      <c r="O376" s="120">
        <f t="shared" si="274"/>
        <v>1</v>
      </c>
      <c r="P376" s="120">
        <f t="shared" si="274"/>
        <v>0.99999999999999989</v>
      </c>
      <c r="Q376" s="120">
        <f t="shared" si="274"/>
        <v>1</v>
      </c>
      <c r="R376" s="120">
        <f t="shared" si="274"/>
        <v>0.99999999999999978</v>
      </c>
      <c r="S376" s="120">
        <f t="shared" si="274"/>
        <v>1</v>
      </c>
      <c r="T376" s="120">
        <f t="shared" si="274"/>
        <v>1</v>
      </c>
      <c r="U376" s="120">
        <f t="shared" si="274"/>
        <v>1</v>
      </c>
      <c r="V376" s="120">
        <f t="shared" si="274"/>
        <v>1</v>
      </c>
      <c r="W376" s="120">
        <f t="shared" si="274"/>
        <v>1</v>
      </c>
      <c r="X376" s="120">
        <f t="shared" si="274"/>
        <v>1</v>
      </c>
      <c r="Y376" s="120">
        <f t="shared" si="274"/>
        <v>0.99999999999999989</v>
      </c>
      <c r="Z376" s="190">
        <f t="shared" si="274"/>
        <v>1</v>
      </c>
      <c r="AA376" s="120">
        <f t="shared" si="274"/>
        <v>1</v>
      </c>
      <c r="AB376" s="120">
        <f t="shared" ref="AB376:AH376" si="275">AVERAGE(SUM(AB366:AB374))</f>
        <v>1</v>
      </c>
      <c r="AC376" s="120">
        <f t="shared" si="275"/>
        <v>1</v>
      </c>
      <c r="AD376" s="120">
        <f t="shared" si="275"/>
        <v>1</v>
      </c>
      <c r="AE376" s="120">
        <f t="shared" si="275"/>
        <v>1</v>
      </c>
      <c r="AF376" s="120">
        <f t="shared" si="275"/>
        <v>1</v>
      </c>
      <c r="AG376" s="120">
        <f t="shared" si="275"/>
        <v>1</v>
      </c>
      <c r="AH376" s="120">
        <f t="shared" si="275"/>
        <v>1</v>
      </c>
      <c r="AI376" s="120">
        <f>AVERAGE(SUM(AI366:AI374))</f>
        <v>1</v>
      </c>
      <c r="AJ376" s="120">
        <f>AVERAGE(SUM(AJ366:AJ374))</f>
        <v>0.99999999999999989</v>
      </c>
      <c r="AK376" s="221">
        <f>AVERAGE(SUM(AK366:AK374))</f>
        <v>1</v>
      </c>
    </row>
    <row r="377" spans="1:37" x14ac:dyDescent="0.25">
      <c r="AH377" s="136"/>
      <c r="AI377" s="136"/>
      <c r="AJ377" s="136"/>
    </row>
    <row r="378" spans="1:37" x14ac:dyDescent="0.25">
      <c r="A378" s="2" t="s">
        <v>150</v>
      </c>
      <c r="B378" s="37"/>
      <c r="C378" s="37"/>
      <c r="D378" s="37"/>
      <c r="E378" s="37"/>
      <c r="F378" s="37"/>
      <c r="G378" s="37"/>
      <c r="H378" s="37"/>
      <c r="N378"/>
      <c r="T378" s="116"/>
      <c r="U378" s="116"/>
      <c r="V378" s="116"/>
      <c r="W378" s="116"/>
      <c r="X378" s="116"/>
      <c r="Y378" s="116"/>
      <c r="Z378" s="176"/>
      <c r="AA378" s="116"/>
      <c r="AB378" s="116"/>
      <c r="AH378" s="136"/>
      <c r="AI378" s="136"/>
      <c r="AJ378" s="136"/>
    </row>
    <row r="379" spans="1:37" x14ac:dyDescent="0.25">
      <c r="A379" s="79" t="s">
        <v>153</v>
      </c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  <c r="AA379" s="191"/>
      <c r="AB379" s="191"/>
      <c r="AC379" s="191"/>
      <c r="AD379" s="191"/>
      <c r="AE379" s="191"/>
      <c r="AF379" s="191"/>
      <c r="AG379" s="191"/>
      <c r="AH379" s="191"/>
      <c r="AI379" s="191"/>
      <c r="AJ379" s="191"/>
    </row>
    <row r="380" spans="1:37" x14ac:dyDescent="0.25">
      <c r="A380" s="38"/>
      <c r="B380" s="8"/>
      <c r="C380" s="8"/>
      <c r="D380" s="51" t="s">
        <v>37</v>
      </c>
      <c r="E380" s="51" t="s">
        <v>38</v>
      </c>
      <c r="F380" s="62" t="s">
        <v>39</v>
      </c>
      <c r="G380" s="12" t="s">
        <v>1</v>
      </c>
      <c r="H380" s="12" t="s">
        <v>2</v>
      </c>
      <c r="I380" s="12" t="s">
        <v>3</v>
      </c>
      <c r="J380" s="12" t="s">
        <v>4</v>
      </c>
      <c r="K380" s="47" t="s">
        <v>5</v>
      </c>
      <c r="L380" s="47" t="s">
        <v>24</v>
      </c>
      <c r="M380" s="47" t="s">
        <v>25</v>
      </c>
      <c r="N380" s="47" t="s">
        <v>26</v>
      </c>
      <c r="O380" s="47" t="s">
        <v>27</v>
      </c>
      <c r="P380" s="47" t="s">
        <v>29</v>
      </c>
      <c r="Q380" s="47" t="s">
        <v>30</v>
      </c>
      <c r="R380" s="47" t="s">
        <v>31</v>
      </c>
      <c r="S380" s="47" t="s">
        <v>35</v>
      </c>
      <c r="T380" s="64" t="s">
        <v>42</v>
      </c>
      <c r="U380" s="64" t="s">
        <v>43</v>
      </c>
      <c r="V380" s="64" t="s">
        <v>79</v>
      </c>
      <c r="W380" s="64" t="s">
        <v>104</v>
      </c>
      <c r="X380" s="64" t="s">
        <v>110</v>
      </c>
      <c r="Y380" s="64" t="s">
        <v>109</v>
      </c>
      <c r="Z380" s="180" t="s">
        <v>112</v>
      </c>
      <c r="AA380" s="64" t="s">
        <v>113</v>
      </c>
      <c r="AB380" s="64" t="s">
        <v>136</v>
      </c>
      <c r="AC380" s="64" t="s">
        <v>157</v>
      </c>
      <c r="AD380" s="95" t="s">
        <v>162</v>
      </c>
      <c r="AE380" s="95" t="s">
        <v>164</v>
      </c>
      <c r="AF380" s="95" t="s">
        <v>168</v>
      </c>
      <c r="AG380" s="95" t="s">
        <v>175</v>
      </c>
      <c r="AH380" s="95" t="s">
        <v>169</v>
      </c>
      <c r="AI380" s="95" t="s">
        <v>176</v>
      </c>
      <c r="AJ380" s="95" t="s">
        <v>177</v>
      </c>
      <c r="AK380" s="197" t="s">
        <v>181</v>
      </c>
    </row>
    <row r="381" spans="1:37" x14ac:dyDescent="0.25">
      <c r="A381" s="19"/>
      <c r="B381" s="25"/>
      <c r="C381" s="25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72"/>
      <c r="AA381" s="33"/>
      <c r="AB381" s="33"/>
      <c r="AC381" s="33"/>
      <c r="AD381" s="33"/>
      <c r="AE381" s="33"/>
      <c r="AF381" s="33"/>
      <c r="AG381" s="149"/>
      <c r="AH381" s="133"/>
      <c r="AI381" s="133"/>
      <c r="AJ381" s="133"/>
      <c r="AK381" s="201"/>
    </row>
    <row r="382" spans="1:37" x14ac:dyDescent="0.25">
      <c r="A382" s="20"/>
      <c r="D382" s="26"/>
      <c r="E382" s="26"/>
      <c r="F382" s="1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181"/>
      <c r="AA382" s="112"/>
      <c r="AB382" s="112"/>
      <c r="AC382" s="112"/>
      <c r="AD382" s="112"/>
      <c r="AE382" s="112"/>
      <c r="AF382" s="112"/>
      <c r="AG382" s="155"/>
      <c r="AH382" s="155"/>
      <c r="AI382" s="155"/>
      <c r="AJ382" s="155"/>
      <c r="AK382" s="202"/>
    </row>
    <row r="383" spans="1:37" x14ac:dyDescent="0.25">
      <c r="A383" s="91" t="s">
        <v>97</v>
      </c>
      <c r="B383" s="21"/>
      <c r="C383" s="21"/>
      <c r="D383" s="118">
        <f t="shared" ref="D383:D391" si="276">D109/$D$119</f>
        <v>3.8338658146964857E-4</v>
      </c>
      <c r="E383" s="118">
        <f t="shared" ref="E383:E391" si="277">E109/$E$119</f>
        <v>6.7658998646820032E-4</v>
      </c>
      <c r="F383" s="118">
        <f t="shared" ref="F383:F391" si="278">F109/$F$119</f>
        <v>5.5084278946788588E-4</v>
      </c>
      <c r="G383" s="118">
        <f t="shared" ref="G383:G391" si="279">G109/$G$119</f>
        <v>4.9833887043189363E-4</v>
      </c>
      <c r="H383" s="118">
        <f t="shared" ref="H383:H391" si="280">H109/$H$119</f>
        <v>4.5389411648829384E-3</v>
      </c>
      <c r="I383" s="118">
        <f t="shared" ref="I383:I391" si="281">I109/$I$119</f>
        <v>2.5789153247194811E-3</v>
      </c>
      <c r="J383" s="118">
        <f t="shared" ref="J383:J391" si="282">J109/$J$119</f>
        <v>2.5881321617165155E-3</v>
      </c>
      <c r="K383" s="118">
        <f t="shared" ref="K383:K391" si="283">K109/$K$119</f>
        <v>6.9410703130422713E-4</v>
      </c>
      <c r="L383" s="118">
        <f t="shared" ref="L383:L391" si="284">L109/$L$119</f>
        <v>1.0052271813429834E-3</v>
      </c>
      <c r="M383" s="118">
        <f t="shared" ref="M383:M391" si="285">M109/$M$119</f>
        <v>8.1812231837684541E-4</v>
      </c>
      <c r="N383" s="118">
        <f t="shared" ref="N383:N391" si="286">N109/$N$119</f>
        <v>1.1807384691004481E-3</v>
      </c>
      <c r="O383" s="118">
        <f t="shared" ref="O383:O391" si="287">O109/$O$119</f>
        <v>1.4879010422500188E-3</v>
      </c>
      <c r="P383" s="118">
        <f t="shared" ref="P383:P391" si="288">P109/$P$119</f>
        <v>2.2041324822045585E-3</v>
      </c>
      <c r="Q383" s="118">
        <f t="shared" ref="Q383:Q391" si="289">Q109/$Q$119</f>
        <v>1.5397595443999157E-3</v>
      </c>
      <c r="R383" s="118">
        <f t="shared" ref="R383:R391" si="290">R109/$R$119</f>
        <v>1.7467248908296944E-3</v>
      </c>
      <c r="S383" s="118">
        <f t="shared" ref="S383:S391" si="291">S109/$S$119</f>
        <v>4.0797824116047144E-3</v>
      </c>
      <c r="T383" s="118">
        <f t="shared" ref="T383:T391" si="292">T109/$T$119</f>
        <v>2.8491228070175439E-3</v>
      </c>
      <c r="U383" s="118">
        <f t="shared" ref="U383:U391" si="293">U109/$U$119</f>
        <v>3.1496062992125984E-3</v>
      </c>
      <c r="V383" s="118">
        <f t="shared" ref="V383:V391" si="294">V109/$V$119</f>
        <v>4.1493775933609959E-3</v>
      </c>
      <c r="W383" s="118">
        <f t="shared" ref="W383:W391" si="295">W109/$W$119</f>
        <v>1.3655872024970737E-3</v>
      </c>
      <c r="X383" s="118">
        <f t="shared" ref="X383:X391" si="296">X109/$X$119</f>
        <v>1.3899613899613899E-3</v>
      </c>
      <c r="Y383" s="118">
        <f t="shared" ref="Y383:Y391" si="297">Y109/$Y$119</f>
        <v>2.4751658361110195E-3</v>
      </c>
      <c r="Z383" s="189">
        <f t="shared" ref="Z383:Z391" si="298">Z109/$Z$119</f>
        <v>2.7941711895548803E-3</v>
      </c>
      <c r="AA383" s="118">
        <f t="shared" ref="AA383:AA391" si="299">AA109/$AA$119</f>
        <v>2.3157894736842107E-3</v>
      </c>
      <c r="AB383" s="118">
        <f t="shared" ref="AB383:AB391" si="300">AB109/$AB$119</f>
        <v>3.842290306378704E-3</v>
      </c>
      <c r="AC383" s="118">
        <f t="shared" ref="AC383:AC391" si="301">AC109/$AC$119</f>
        <v>5.785177090698721E-3</v>
      </c>
      <c r="AD383" s="118">
        <f t="shared" ref="AD383:AD391" si="302">AD109/$AD$119</f>
        <v>1.3079667063020215E-3</v>
      </c>
      <c r="AE383" s="118">
        <f t="shared" ref="AE383:AJ383" si="303">AE109/AE$119</f>
        <v>2.6978417266187052E-3</v>
      </c>
      <c r="AF383" s="118">
        <f t="shared" si="303"/>
        <v>3.0332594235033257E-3</v>
      </c>
      <c r="AG383" s="156">
        <f t="shared" si="303"/>
        <v>2.2352941176470588E-3</v>
      </c>
      <c r="AH383" s="156">
        <f t="shared" si="303"/>
        <v>2.3352742874655223E-3</v>
      </c>
      <c r="AI383" s="156">
        <f t="shared" si="303"/>
        <v>2.4468389310595821E-3</v>
      </c>
      <c r="AJ383" s="156">
        <f t="shared" si="303"/>
        <v>2.1515410736967621E-3</v>
      </c>
      <c r="AK383" s="222">
        <f t="shared" ref="AK383:AK391" si="304">AK109/AK$119</f>
        <v>2.574646079448354E-3</v>
      </c>
    </row>
    <row r="384" spans="1:37" x14ac:dyDescent="0.25">
      <c r="A384" s="91" t="s">
        <v>98</v>
      </c>
      <c r="B384" s="21"/>
      <c r="C384" s="21"/>
      <c r="D384" s="118">
        <f t="shared" si="276"/>
        <v>1.4057507987220448E-2</v>
      </c>
      <c r="E384" s="118">
        <f t="shared" si="277"/>
        <v>4.2286874154262515E-2</v>
      </c>
      <c r="F384" s="118">
        <f t="shared" si="278"/>
        <v>1.7296463589291617E-2</v>
      </c>
      <c r="G384" s="118">
        <f t="shared" si="279"/>
        <v>1.4784053156146179E-2</v>
      </c>
      <c r="H384" s="118">
        <f t="shared" si="280"/>
        <v>3.6305401748490909E-2</v>
      </c>
      <c r="I384" s="118">
        <f t="shared" si="281"/>
        <v>1.8568912434271185E-2</v>
      </c>
      <c r="J384" s="118">
        <f t="shared" si="282"/>
        <v>2.0068460270084115E-2</v>
      </c>
      <c r="K384" s="118">
        <f t="shared" si="283"/>
        <v>2.4432567501908795E-2</v>
      </c>
      <c r="L384" s="118">
        <f t="shared" si="284"/>
        <v>2.6940088459991959E-2</v>
      </c>
      <c r="M384" s="118">
        <f t="shared" si="285"/>
        <v>2.3434659297505638E-2</v>
      </c>
      <c r="N384" s="118">
        <f t="shared" si="286"/>
        <v>4.2741664039835231E-2</v>
      </c>
      <c r="O384" s="118">
        <f t="shared" si="287"/>
        <v>5.2456732187060401E-2</v>
      </c>
      <c r="P384" s="118">
        <f t="shared" si="288"/>
        <v>5.6918793157606125E-2</v>
      </c>
      <c r="Q384" s="118">
        <f t="shared" si="289"/>
        <v>5.3881037755747728E-2</v>
      </c>
      <c r="R384" s="118">
        <f t="shared" si="290"/>
        <v>4.8637554585152835E-2</v>
      </c>
      <c r="S384" s="118">
        <f t="shared" si="291"/>
        <v>6.6938652160773646E-2</v>
      </c>
      <c r="T384" s="118">
        <f t="shared" si="292"/>
        <v>7.5887719298245615E-2</v>
      </c>
      <c r="U384" s="118">
        <f t="shared" si="293"/>
        <v>5.2125984251968502E-2</v>
      </c>
      <c r="V384" s="118">
        <f t="shared" si="294"/>
        <v>5.2593360995850623E-2</v>
      </c>
      <c r="W384" s="118">
        <f t="shared" si="295"/>
        <v>4.7522434646898169E-2</v>
      </c>
      <c r="X384" s="118">
        <f t="shared" si="296"/>
        <v>5.1949806949806956E-2</v>
      </c>
      <c r="Y384" s="118">
        <f t="shared" si="297"/>
        <v>5.0938912907164777E-2</v>
      </c>
      <c r="Z384" s="189">
        <f t="shared" si="298"/>
        <v>5.7178903160800321E-2</v>
      </c>
      <c r="AA384" s="118">
        <f t="shared" si="299"/>
        <v>4.6575438596491221E-2</v>
      </c>
      <c r="AB384" s="118">
        <f t="shared" si="300"/>
        <v>6.8206931190356604E-2</v>
      </c>
      <c r="AC384" s="118">
        <f t="shared" si="301"/>
        <v>9.1277238542135375E-2</v>
      </c>
      <c r="AD384" s="118">
        <f t="shared" si="302"/>
        <v>4.2342449464922716E-2</v>
      </c>
      <c r="AE384" s="118">
        <f t="shared" ref="AE384:AE391" si="305">AE110/$AE$119</f>
        <v>5.3501199040767382E-2</v>
      </c>
      <c r="AF384" s="118">
        <f t="shared" ref="AF384:AJ391" si="306">AF110/AF$119</f>
        <v>5.9445676274944556E-2</v>
      </c>
      <c r="AG384" s="118">
        <f t="shared" si="306"/>
        <v>4.4065359477124179E-2</v>
      </c>
      <c r="AH384" s="118">
        <f t="shared" si="306"/>
        <v>4.091939932577382E-2</v>
      </c>
      <c r="AI384" s="118">
        <f t="shared" si="306"/>
        <v>4.6012269938650312E-2</v>
      </c>
      <c r="AJ384" s="118">
        <f t="shared" si="306"/>
        <v>4.3213801579423269E-2</v>
      </c>
      <c r="AK384" s="219">
        <f t="shared" si="304"/>
        <v>5.0933215919521789E-2</v>
      </c>
    </row>
    <row r="385" spans="1:39" x14ac:dyDescent="0.25">
      <c r="A385" s="91" t="s">
        <v>99</v>
      </c>
      <c r="B385" s="21"/>
      <c r="C385" s="21"/>
      <c r="D385" s="118">
        <f t="shared" si="276"/>
        <v>0.27105431309904154</v>
      </c>
      <c r="E385" s="118">
        <f t="shared" si="277"/>
        <v>0.28755074424898514</v>
      </c>
      <c r="F385" s="118">
        <f t="shared" si="278"/>
        <v>0.3653189379751019</v>
      </c>
      <c r="G385" s="118">
        <f t="shared" si="279"/>
        <v>0.36013289036544849</v>
      </c>
      <c r="H385" s="118">
        <f t="shared" si="280"/>
        <v>0.28529060797755218</v>
      </c>
      <c r="I385" s="118">
        <f t="shared" si="281"/>
        <v>0.33958641212841184</v>
      </c>
      <c r="J385" s="118">
        <f t="shared" si="282"/>
        <v>0.35586817223602091</v>
      </c>
      <c r="K385" s="118">
        <f t="shared" si="283"/>
        <v>0.3526063719025474</v>
      </c>
      <c r="L385" s="118">
        <f t="shared" si="284"/>
        <v>0.36992360273421793</v>
      </c>
      <c r="M385" s="118">
        <f t="shared" si="285"/>
        <v>0.38119954912370013</v>
      </c>
      <c r="N385" s="118">
        <f t="shared" si="286"/>
        <v>0.35996495183548732</v>
      </c>
      <c r="O385" s="118">
        <f t="shared" si="287"/>
        <v>0.33056475503579491</v>
      </c>
      <c r="P385" s="118">
        <f t="shared" si="288"/>
        <v>0.35526995298915509</v>
      </c>
      <c r="Q385" s="118">
        <f t="shared" si="289"/>
        <v>0.32693524572874921</v>
      </c>
      <c r="R385" s="118">
        <f t="shared" si="290"/>
        <v>0.35921397379912662</v>
      </c>
      <c r="S385" s="118">
        <f t="shared" si="291"/>
        <v>0.31429434874584466</v>
      </c>
      <c r="T385" s="118">
        <f t="shared" si="292"/>
        <v>0.40070175438596489</v>
      </c>
      <c r="U385" s="118">
        <f t="shared" si="293"/>
        <v>0.38803149606299214</v>
      </c>
      <c r="V385" s="118">
        <f t="shared" si="294"/>
        <v>0.37570539419087134</v>
      </c>
      <c r="W385" s="118">
        <f t="shared" si="295"/>
        <v>0.39609832227857977</v>
      </c>
      <c r="X385" s="118">
        <f t="shared" si="296"/>
        <v>0.39107142857142857</v>
      </c>
      <c r="Y385" s="118">
        <f t="shared" si="297"/>
        <v>0.39792416091878158</v>
      </c>
      <c r="Z385" s="189">
        <f t="shared" si="298"/>
        <v>0.41360507353750542</v>
      </c>
      <c r="AA385" s="118">
        <f t="shared" si="299"/>
        <v>0.43840350877192985</v>
      </c>
      <c r="AB385" s="118">
        <f t="shared" si="300"/>
        <v>0.39623304871923659</v>
      </c>
      <c r="AC385" s="118">
        <f t="shared" si="301"/>
        <v>0.28456643311692487</v>
      </c>
      <c r="AD385" s="118">
        <f t="shared" si="302"/>
        <v>0.43769322235434005</v>
      </c>
      <c r="AE385" s="118">
        <f t="shared" si="305"/>
        <v>0.42166266986410872</v>
      </c>
      <c r="AF385" s="118">
        <f t="shared" si="306"/>
        <v>0.40381374722838131</v>
      </c>
      <c r="AG385" s="118">
        <f t="shared" si="306"/>
        <v>0.45156862745098042</v>
      </c>
      <c r="AH385" s="118">
        <f t="shared" si="306"/>
        <v>0.4311369904995403</v>
      </c>
      <c r="AI385" s="118">
        <f t="shared" si="306"/>
        <v>0.41262217947384844</v>
      </c>
      <c r="AJ385" s="118">
        <f t="shared" si="306"/>
        <v>0.4350473994714924</v>
      </c>
      <c r="AK385" s="219">
        <f t="shared" si="304"/>
        <v>0.42276434898767901</v>
      </c>
    </row>
    <row r="386" spans="1:39" x14ac:dyDescent="0.25">
      <c r="A386" s="91" t="s">
        <v>100</v>
      </c>
      <c r="B386" s="21"/>
      <c r="C386" s="21"/>
      <c r="D386" s="118">
        <f t="shared" si="276"/>
        <v>7.9233226837060709E-3</v>
      </c>
      <c r="E386" s="118">
        <f t="shared" si="277"/>
        <v>1.1502029769959404E-2</v>
      </c>
      <c r="F386" s="118">
        <f t="shared" si="278"/>
        <v>7.1609562630825163E-3</v>
      </c>
      <c r="G386" s="118">
        <f t="shared" si="279"/>
        <v>6.3122923588039871E-3</v>
      </c>
      <c r="H386" s="118">
        <f t="shared" si="280"/>
        <v>2.0426596924322686E-2</v>
      </c>
      <c r="I386" s="118">
        <f t="shared" si="281"/>
        <v>1.2069323719687173E-2</v>
      </c>
      <c r="J386" s="118">
        <f t="shared" si="282"/>
        <v>4.6753355179395125E-3</v>
      </c>
      <c r="K386" s="118">
        <f t="shared" si="283"/>
        <v>4.7199278128687442E-3</v>
      </c>
      <c r="L386" s="118">
        <f t="shared" si="284"/>
        <v>4.1549390162176651E-3</v>
      </c>
      <c r="M386" s="118">
        <f t="shared" si="285"/>
        <v>4.2724165515235259E-3</v>
      </c>
      <c r="N386" s="118">
        <f t="shared" si="286"/>
        <v>6.1441142057263145E-3</v>
      </c>
      <c r="O386" s="118">
        <f t="shared" si="287"/>
        <v>4.5828996190850025E-3</v>
      </c>
      <c r="P386" s="118">
        <f t="shared" si="288"/>
        <v>5.3772314179386573E-3</v>
      </c>
      <c r="Q386" s="118">
        <f t="shared" si="289"/>
        <v>8.605779371440624E-3</v>
      </c>
      <c r="R386" s="118">
        <f t="shared" si="290"/>
        <v>7.676855895196507E-3</v>
      </c>
      <c r="S386" s="118">
        <f t="shared" si="291"/>
        <v>1.0637654880628589E-2</v>
      </c>
      <c r="T386" s="118">
        <f t="shared" si="292"/>
        <v>1.1592982456140349E-2</v>
      </c>
      <c r="U386" s="118">
        <f t="shared" si="293"/>
        <v>6.6929133858267716E-3</v>
      </c>
      <c r="V386" s="118">
        <f t="shared" si="294"/>
        <v>7.6680497925311212E-3</v>
      </c>
      <c r="W386" s="118">
        <f t="shared" si="295"/>
        <v>6.2817011314865393E-3</v>
      </c>
      <c r="X386" s="118">
        <f t="shared" si="296"/>
        <v>6.5733590733590731E-3</v>
      </c>
      <c r="Y386" s="118">
        <f t="shared" si="297"/>
        <v>7.6317613280089767E-3</v>
      </c>
      <c r="Z386" s="189">
        <f t="shared" si="298"/>
        <v>9.1614946275708504E-3</v>
      </c>
      <c r="AA386" s="118">
        <f t="shared" si="299"/>
        <v>7.8140350877192975E-3</v>
      </c>
      <c r="AB386" s="118">
        <f t="shared" si="300"/>
        <v>1.0005022601707684E-2</v>
      </c>
      <c r="AC386" s="118">
        <f t="shared" si="301"/>
        <v>9.7705213087356177E-3</v>
      </c>
      <c r="AD386" s="118">
        <f t="shared" si="302"/>
        <v>5.7847800237812129E-3</v>
      </c>
      <c r="AE386" s="118">
        <f t="shared" si="305"/>
        <v>7.4500399680255801E-3</v>
      </c>
      <c r="AF386" s="118">
        <f t="shared" si="306"/>
        <v>8.2261640798226149E-3</v>
      </c>
      <c r="AG386" s="118">
        <f t="shared" si="306"/>
        <v>1.0078431372549018E-2</v>
      </c>
      <c r="AH386" s="118">
        <f t="shared" si="306"/>
        <v>1.0554704259883542E-2</v>
      </c>
      <c r="AI386" s="118">
        <f t="shared" si="306"/>
        <v>1.2910081106374129E-2</v>
      </c>
      <c r="AJ386" s="118">
        <f t="shared" si="306"/>
        <v>1.4196206517446389E-2</v>
      </c>
      <c r="AK386" s="219">
        <f t="shared" si="304"/>
        <v>1.7753863834804737E-2</v>
      </c>
    </row>
    <row r="387" spans="1:39" x14ac:dyDescent="0.25">
      <c r="A387" s="91" t="s">
        <v>12</v>
      </c>
      <c r="B387" s="21"/>
      <c r="C387" s="21"/>
      <c r="D387" s="118">
        <f t="shared" si="276"/>
        <v>4.3450479233226834E-2</v>
      </c>
      <c r="E387" s="118">
        <f t="shared" si="277"/>
        <v>8.0175913396481738E-2</v>
      </c>
      <c r="F387" s="118">
        <f t="shared" si="278"/>
        <v>3.2499724578605269E-2</v>
      </c>
      <c r="G387" s="118">
        <f t="shared" si="279"/>
        <v>2.7574750830564786E-2</v>
      </c>
      <c r="H387" s="118">
        <f t="shared" si="280"/>
        <v>6.0366328863535365E-2</v>
      </c>
      <c r="I387" s="118">
        <f t="shared" si="281"/>
        <v>3.3834337494189709E-2</v>
      </c>
      <c r="J387" s="118">
        <f t="shared" si="282"/>
        <v>3.5378096887979792E-2</v>
      </c>
      <c r="K387" s="118">
        <f t="shared" si="283"/>
        <v>3.7342958284167421E-2</v>
      </c>
      <c r="L387" s="118">
        <f t="shared" si="284"/>
        <v>3.3038466693472726E-2</v>
      </c>
      <c r="M387" s="118">
        <f t="shared" si="285"/>
        <v>2.6270816667878703E-2</v>
      </c>
      <c r="N387" s="118">
        <f t="shared" si="286"/>
        <v>3.4193331231868185E-2</v>
      </c>
      <c r="O387" s="118">
        <f t="shared" si="287"/>
        <v>4.1359127728289542E-2</v>
      </c>
      <c r="P387" s="118">
        <f t="shared" si="288"/>
        <v>4.1005382555409448E-2</v>
      </c>
      <c r="Q387" s="118">
        <f t="shared" si="289"/>
        <v>4.1130563172326516E-2</v>
      </c>
      <c r="R387" s="118">
        <f t="shared" si="290"/>
        <v>3.4934497816593885E-2</v>
      </c>
      <c r="S387" s="118">
        <f t="shared" si="291"/>
        <v>4.6841946207313391E-2</v>
      </c>
      <c r="T387" s="118">
        <f t="shared" si="292"/>
        <v>5.04140350877193E-2</v>
      </c>
      <c r="U387" s="118">
        <f t="shared" si="293"/>
        <v>3.8503937007874016E-2</v>
      </c>
      <c r="V387" s="118">
        <f t="shared" si="294"/>
        <v>4.3236514522821574E-2</v>
      </c>
      <c r="W387" s="118">
        <f t="shared" si="295"/>
        <v>4.088958252048381E-2</v>
      </c>
      <c r="X387" s="118">
        <f t="shared" si="296"/>
        <v>4.3388030888030886E-2</v>
      </c>
      <c r="Y387" s="118">
        <f t="shared" si="297"/>
        <v>4.2242830269628065E-2</v>
      </c>
      <c r="Z387" s="189">
        <f t="shared" si="298"/>
        <v>5.0718440683132526E-2</v>
      </c>
      <c r="AA387" s="118">
        <f t="shared" si="299"/>
        <v>3.9235087719298248E-2</v>
      </c>
      <c r="AB387" s="118">
        <f t="shared" si="300"/>
        <v>5.0979407332998494E-2</v>
      </c>
      <c r="AC387" s="118">
        <f t="shared" si="301"/>
        <v>6.7108054252105157E-2</v>
      </c>
      <c r="AD387" s="118">
        <f t="shared" si="302"/>
        <v>4.3995243757431628E-2</v>
      </c>
      <c r="AE387" s="118">
        <f t="shared" si="305"/>
        <v>5.2757793764988008E-2</v>
      </c>
      <c r="AF387" s="118">
        <f t="shared" si="306"/>
        <v>5.9388026607538794E-2</v>
      </c>
      <c r="AG387" s="118">
        <f t="shared" si="306"/>
        <v>4.7901960784313725E-2</v>
      </c>
      <c r="AH387" s="118">
        <f t="shared" si="306"/>
        <v>4.6644192460925528E-2</v>
      </c>
      <c r="AI387" s="118">
        <f t="shared" si="306"/>
        <v>5.2777633357595923E-2</v>
      </c>
      <c r="AJ387" s="118">
        <f t="shared" si="306"/>
        <v>5.0740383251830938E-2</v>
      </c>
      <c r="AK387" s="219">
        <f t="shared" si="304"/>
        <v>6.5246755572802781E-2</v>
      </c>
    </row>
    <row r="388" spans="1:39" x14ac:dyDescent="0.25">
      <c r="A388" s="91" t="s">
        <v>13</v>
      </c>
      <c r="B388" s="21"/>
      <c r="C388" s="21"/>
      <c r="D388" s="118">
        <f t="shared" si="276"/>
        <v>0.26504792332268373</v>
      </c>
      <c r="E388" s="118">
        <f t="shared" si="277"/>
        <v>0.36941813261163736</v>
      </c>
      <c r="F388" s="118">
        <f t="shared" si="278"/>
        <v>0.24831992949212295</v>
      </c>
      <c r="G388" s="118">
        <f t="shared" si="279"/>
        <v>0.22192691029900333</v>
      </c>
      <c r="H388" s="118">
        <f t="shared" si="280"/>
        <v>0.25762394600112476</v>
      </c>
      <c r="I388" s="118">
        <f t="shared" si="281"/>
        <v>0.20096228614860454</v>
      </c>
      <c r="J388" s="118">
        <f t="shared" si="282"/>
        <v>0.18075181064891152</v>
      </c>
      <c r="K388" s="118">
        <f t="shared" si="283"/>
        <v>0.20628860970361629</v>
      </c>
      <c r="L388" s="118">
        <f t="shared" si="284"/>
        <v>0.25063664388151724</v>
      </c>
      <c r="M388" s="118">
        <f t="shared" si="285"/>
        <v>0.21452985237437278</v>
      </c>
      <c r="N388" s="118">
        <f t="shared" si="286"/>
        <v>0.20302290418921734</v>
      </c>
      <c r="O388" s="118">
        <f t="shared" si="287"/>
        <v>0.2124471964676736</v>
      </c>
      <c r="P388" s="118">
        <f t="shared" si="288"/>
        <v>0.20044828008454502</v>
      </c>
      <c r="Q388" s="118">
        <f t="shared" si="289"/>
        <v>0.23402235815228856</v>
      </c>
      <c r="R388" s="118">
        <f t="shared" si="290"/>
        <v>0.24512663755458514</v>
      </c>
      <c r="S388" s="118">
        <f t="shared" si="291"/>
        <v>0.24403142943487457</v>
      </c>
      <c r="T388" s="118">
        <f t="shared" si="292"/>
        <v>0.20912280701754385</v>
      </c>
      <c r="U388" s="118">
        <f t="shared" si="293"/>
        <v>0.2263779527559055</v>
      </c>
      <c r="V388" s="118">
        <f t="shared" si="294"/>
        <v>0.23817427385892115</v>
      </c>
      <c r="W388" s="118">
        <f t="shared" si="295"/>
        <v>0.21420210690596958</v>
      </c>
      <c r="X388" s="118">
        <f t="shared" si="296"/>
        <v>0.21138996138996138</v>
      </c>
      <c r="Y388" s="118">
        <f t="shared" si="297"/>
        <v>0.20865647998415895</v>
      </c>
      <c r="Z388" s="189">
        <f t="shared" si="298"/>
        <v>0.25443892195795198</v>
      </c>
      <c r="AA388" s="118">
        <f t="shared" si="299"/>
        <v>0.19524210526315788</v>
      </c>
      <c r="AB388" s="118">
        <f t="shared" si="300"/>
        <v>0.24402812656956305</v>
      </c>
      <c r="AC388" s="118">
        <f t="shared" si="301"/>
        <v>0.29812945940734076</v>
      </c>
      <c r="AD388" s="118">
        <f t="shared" si="302"/>
        <v>0.20395362663495839</v>
      </c>
      <c r="AE388" s="118">
        <f t="shared" si="305"/>
        <v>0.22517985611510791</v>
      </c>
      <c r="AF388" s="118">
        <f t="shared" si="306"/>
        <v>0.24610199556541018</v>
      </c>
      <c r="AG388" s="118">
        <f t="shared" si="306"/>
        <v>0.2104248366013072</v>
      </c>
      <c r="AH388" s="118">
        <f t="shared" si="306"/>
        <v>0.24030033711308613</v>
      </c>
      <c r="AI388" s="118">
        <f t="shared" si="306"/>
        <v>0.23461058542164917</v>
      </c>
      <c r="AJ388" s="118">
        <f t="shared" si="306"/>
        <v>0.22080209329240674</v>
      </c>
      <c r="AK388" s="219">
        <f t="shared" si="304"/>
        <v>0.26268852752632482</v>
      </c>
    </row>
    <row r="389" spans="1:39" x14ac:dyDescent="0.25">
      <c r="A389" s="91" t="s">
        <v>101</v>
      </c>
      <c r="B389" s="21"/>
      <c r="C389" s="21"/>
      <c r="D389" s="118">
        <f t="shared" si="276"/>
        <v>1.3674121405750798E-2</v>
      </c>
      <c r="E389" s="118">
        <f t="shared" si="277"/>
        <v>1.6576454668470908E-2</v>
      </c>
      <c r="F389" s="118">
        <f t="shared" si="278"/>
        <v>7.6016304946568249E-3</v>
      </c>
      <c r="G389" s="118">
        <f t="shared" si="279"/>
        <v>7.3920265780730897E-3</v>
      </c>
      <c r="H389" s="118">
        <f t="shared" si="280"/>
        <v>6.8088656414408951E-3</v>
      </c>
      <c r="I389" s="118">
        <f t="shared" si="281"/>
        <v>6.6020232312818715E-3</v>
      </c>
      <c r="J389" s="118">
        <f t="shared" si="282"/>
        <v>6.8147189580680841E-3</v>
      </c>
      <c r="K389" s="118">
        <f t="shared" si="283"/>
        <v>6.7467203442770881E-3</v>
      </c>
      <c r="L389" s="118">
        <f t="shared" si="284"/>
        <v>7.6397265782066747E-3</v>
      </c>
      <c r="M389" s="118">
        <f t="shared" si="285"/>
        <v>1.2135481055923207E-2</v>
      </c>
      <c r="N389" s="118">
        <f t="shared" si="286"/>
        <v>1.2288228411452629E-2</v>
      </c>
      <c r="O389" s="118">
        <f t="shared" si="287"/>
        <v>1.0943471063510152E-2</v>
      </c>
      <c r="P389" s="118">
        <f t="shared" si="288"/>
        <v>1.7260380452432798E-2</v>
      </c>
      <c r="Q389" s="118">
        <f t="shared" si="289"/>
        <v>1.2128242986711665E-2</v>
      </c>
      <c r="R389" s="118">
        <f t="shared" si="290"/>
        <v>1.0480349344978166E-2</v>
      </c>
      <c r="S389" s="118">
        <f t="shared" si="291"/>
        <v>8.7035358114233904E-3</v>
      </c>
      <c r="T389" s="118">
        <f t="shared" si="292"/>
        <v>1.8414035087719296E-2</v>
      </c>
      <c r="U389" s="118">
        <f t="shared" si="293"/>
        <v>1.7637795275590552E-2</v>
      </c>
      <c r="V389" s="118">
        <f t="shared" si="294"/>
        <v>2.0460580912863072E-2</v>
      </c>
      <c r="W389" s="118">
        <f t="shared" si="295"/>
        <v>1.6387046429964885E-2</v>
      </c>
      <c r="X389" s="118">
        <f t="shared" si="296"/>
        <v>1.6698841698841699E-2</v>
      </c>
      <c r="Y389" s="118">
        <f t="shared" si="297"/>
        <v>2.2565261872545463E-2</v>
      </c>
      <c r="Z389" s="189">
        <f t="shared" si="298"/>
        <v>2.4724181434849245E-2</v>
      </c>
      <c r="AA389" s="118">
        <f t="shared" si="299"/>
        <v>2.1543859649122806E-2</v>
      </c>
      <c r="AB389" s="118">
        <f t="shared" si="300"/>
        <v>2.8201908588648919E-2</v>
      </c>
      <c r="AC389" s="118">
        <f t="shared" si="301"/>
        <v>3.9853442180368966E-2</v>
      </c>
      <c r="AD389" s="118">
        <f t="shared" si="302"/>
        <v>2.9250891795481571E-2</v>
      </c>
      <c r="AE389" s="118">
        <f t="shared" si="305"/>
        <v>1.8521183053557152E-2</v>
      </c>
      <c r="AF389" s="118">
        <f t="shared" si="306"/>
        <v>1.7756097560975605E-2</v>
      </c>
      <c r="AG389" s="118">
        <f t="shared" si="306"/>
        <v>1.5098039215686275E-2</v>
      </c>
      <c r="AH389" s="118">
        <f t="shared" si="306"/>
        <v>1.7431811216671773E-2</v>
      </c>
      <c r="AI389" s="118">
        <f t="shared" si="306"/>
        <v>1.9808672143079964E-2</v>
      </c>
      <c r="AJ389" s="118">
        <f t="shared" si="306"/>
        <v>1.8371202590998292E-2</v>
      </c>
      <c r="AK389" s="219">
        <f t="shared" si="304"/>
        <v>1.4649363054948173E-2</v>
      </c>
    </row>
    <row r="390" spans="1:39" x14ac:dyDescent="0.25">
      <c r="A390" s="91" t="s">
        <v>15</v>
      </c>
      <c r="B390" s="21"/>
      <c r="C390" s="21"/>
      <c r="D390" s="118">
        <f t="shared" si="276"/>
        <v>5.5591054313099041E-2</v>
      </c>
      <c r="E390" s="118">
        <f t="shared" si="277"/>
        <v>5.5142083897158321E-2</v>
      </c>
      <c r="F390" s="118">
        <f t="shared" si="278"/>
        <v>4.957585105210973E-2</v>
      </c>
      <c r="G390" s="118">
        <f t="shared" si="279"/>
        <v>5.9468438538205978E-2</v>
      </c>
      <c r="H390" s="118">
        <f t="shared" si="280"/>
        <v>6.3783016825400995E-2</v>
      </c>
      <c r="I390" s="118">
        <f t="shared" si="281"/>
        <v>4.7965555594296598E-2</v>
      </c>
      <c r="J390" s="118">
        <f t="shared" si="282"/>
        <v>4.0596105278537284E-2</v>
      </c>
      <c r="K390" s="118">
        <f t="shared" si="283"/>
        <v>5.1363920316512809E-2</v>
      </c>
      <c r="L390" s="118">
        <f t="shared" si="284"/>
        <v>4.8988071304114728E-2</v>
      </c>
      <c r="M390" s="118">
        <f t="shared" si="285"/>
        <v>4.1360628317940518E-2</v>
      </c>
      <c r="N390" s="118">
        <f t="shared" si="286"/>
        <v>4.4611611841578018E-2</v>
      </c>
      <c r="O390" s="118">
        <f t="shared" si="287"/>
        <v>4.9682331072367684E-2</v>
      </c>
      <c r="P390" s="118">
        <f t="shared" si="288"/>
        <v>4.4561808879353036E-2</v>
      </c>
      <c r="Q390" s="118">
        <f t="shared" si="289"/>
        <v>5.0885889052942418E-2</v>
      </c>
      <c r="R390" s="118">
        <f t="shared" si="290"/>
        <v>4.2183406113537117E-2</v>
      </c>
      <c r="S390" s="118">
        <f t="shared" si="291"/>
        <v>4.9108491991538231E-2</v>
      </c>
      <c r="T390" s="118">
        <f t="shared" si="292"/>
        <v>3.5649122807017541E-2</v>
      </c>
      <c r="U390" s="118">
        <f t="shared" si="293"/>
        <v>4.4724409448818898E-2</v>
      </c>
      <c r="V390" s="118">
        <f t="shared" si="294"/>
        <v>4.43402489626556E-2</v>
      </c>
      <c r="W390" s="118">
        <f t="shared" si="295"/>
        <v>5.3452984783456885E-2</v>
      </c>
      <c r="X390" s="118">
        <f t="shared" si="296"/>
        <v>5.2393822393822391E-2</v>
      </c>
      <c r="Y390" s="118">
        <f t="shared" si="297"/>
        <v>4.7729447873007494E-2</v>
      </c>
      <c r="Z390" s="189">
        <f t="shared" si="298"/>
        <v>5.0803112537361458E-2</v>
      </c>
      <c r="AA390" s="118">
        <f t="shared" si="299"/>
        <v>4.5501754385964911E-2</v>
      </c>
      <c r="AB390" s="118">
        <f t="shared" si="300"/>
        <v>4.8829733802109497E-2</v>
      </c>
      <c r="AC390" s="118">
        <f t="shared" si="301"/>
        <v>5.682329497975188E-2</v>
      </c>
      <c r="AD390" s="118">
        <f t="shared" si="302"/>
        <v>4.7800237812128415E-2</v>
      </c>
      <c r="AE390" s="118">
        <f t="shared" si="305"/>
        <v>5.0479616306954439E-2</v>
      </c>
      <c r="AF390" s="118">
        <f t="shared" si="306"/>
        <v>5.3853658536585358E-2</v>
      </c>
      <c r="AG390" s="118">
        <f t="shared" si="306"/>
        <v>4.0980392156862742E-2</v>
      </c>
      <c r="AH390" s="118">
        <f t="shared" si="306"/>
        <v>4.6043518234753299E-2</v>
      </c>
      <c r="AI390" s="118">
        <f t="shared" si="306"/>
        <v>4.9703649786835814E-2</v>
      </c>
      <c r="AJ390" s="118">
        <f t="shared" si="306"/>
        <v>4.5988999845991738E-2</v>
      </c>
      <c r="AK390" s="219">
        <f t="shared" si="304"/>
        <v>5.44332420391197E-2</v>
      </c>
    </row>
    <row r="391" spans="1:39" x14ac:dyDescent="0.25">
      <c r="A391" s="91" t="s">
        <v>102</v>
      </c>
      <c r="B391" s="21"/>
      <c r="C391" s="21"/>
      <c r="D391" s="118">
        <f t="shared" si="276"/>
        <v>0.32881789137380191</v>
      </c>
      <c r="E391" s="118">
        <f t="shared" si="277"/>
        <v>0.13667117726657646</v>
      </c>
      <c r="F391" s="118">
        <f t="shared" si="278"/>
        <v>0.27167566376556129</v>
      </c>
      <c r="G391" s="118">
        <f t="shared" si="279"/>
        <v>0.30191029900332228</v>
      </c>
      <c r="H391" s="118">
        <f t="shared" si="280"/>
        <v>0.26485629485324919</v>
      </c>
      <c r="I391" s="118">
        <f t="shared" si="281"/>
        <v>0.33783223392453765</v>
      </c>
      <c r="J391" s="118">
        <f t="shared" si="282"/>
        <v>0.3532591680407422</v>
      </c>
      <c r="K391" s="118">
        <f t="shared" si="283"/>
        <v>0.31580481710279729</v>
      </c>
      <c r="L391" s="118">
        <f t="shared" si="284"/>
        <v>0.25767323415091808</v>
      </c>
      <c r="M391" s="118">
        <f t="shared" si="285"/>
        <v>0.29597847429277874</v>
      </c>
      <c r="N391" s="118">
        <f t="shared" si="286"/>
        <v>0.29585245577573449</v>
      </c>
      <c r="O391" s="118">
        <f t="shared" si="287"/>
        <v>0.29647558578396871</v>
      </c>
      <c r="P391" s="118">
        <f t="shared" si="288"/>
        <v>0.27695403798135543</v>
      </c>
      <c r="Q391" s="118">
        <f t="shared" si="289"/>
        <v>0.27087112423539339</v>
      </c>
      <c r="R391" s="118">
        <f t="shared" si="290"/>
        <v>0.25</v>
      </c>
      <c r="S391" s="118">
        <f t="shared" si="291"/>
        <v>0.25536415835599879</v>
      </c>
      <c r="T391" s="118">
        <f t="shared" si="292"/>
        <v>0.19536842105263158</v>
      </c>
      <c r="U391" s="118">
        <f t="shared" si="293"/>
        <v>0.22275590551181101</v>
      </c>
      <c r="V391" s="118">
        <f t="shared" si="294"/>
        <v>0.21367219917012448</v>
      </c>
      <c r="W391" s="118">
        <f t="shared" si="295"/>
        <v>0.2238002341006633</v>
      </c>
      <c r="X391" s="118">
        <f t="shared" si="296"/>
        <v>0.22514478764478765</v>
      </c>
      <c r="Y391" s="118">
        <f t="shared" si="297"/>
        <v>0.21983597901059371</v>
      </c>
      <c r="Z391" s="189">
        <f t="shared" si="298"/>
        <v>0.13657570087127338</v>
      </c>
      <c r="AA391" s="118">
        <f t="shared" si="299"/>
        <v>0.20336842105263159</v>
      </c>
      <c r="AB391" s="118">
        <f t="shared" si="300"/>
        <v>0.14967353088900051</v>
      </c>
      <c r="AC391" s="118">
        <f t="shared" si="301"/>
        <v>0.14668637912193869</v>
      </c>
      <c r="AD391" s="118">
        <f t="shared" si="302"/>
        <v>0.187871581450654</v>
      </c>
      <c r="AE391" s="118">
        <f t="shared" si="305"/>
        <v>0.16774980015987212</v>
      </c>
      <c r="AF391" s="118">
        <f t="shared" si="306"/>
        <v>0.14838137472283811</v>
      </c>
      <c r="AG391" s="118">
        <f t="shared" si="306"/>
        <v>0.17764705882352941</v>
      </c>
      <c r="AH391" s="118">
        <f t="shared" si="306"/>
        <v>0.1646337726019001</v>
      </c>
      <c r="AI391" s="118">
        <f t="shared" si="306"/>
        <v>0.16910808984090672</v>
      </c>
      <c r="AJ391" s="118">
        <f t="shared" si="306"/>
        <v>0.16948837237671333</v>
      </c>
      <c r="AK391" s="219">
        <f t="shared" si="304"/>
        <v>0.10895603698535064</v>
      </c>
    </row>
    <row r="392" spans="1:39" x14ac:dyDescent="0.25">
      <c r="A392" s="16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3"/>
      <c r="S392" s="13"/>
      <c r="T392" s="13"/>
      <c r="U392" s="13"/>
      <c r="V392" s="13"/>
      <c r="W392" s="13"/>
      <c r="X392" s="13"/>
      <c r="Y392" s="13"/>
      <c r="Z392" s="172"/>
      <c r="AA392" s="33"/>
      <c r="AB392" s="33"/>
      <c r="AC392" s="33"/>
      <c r="AD392" s="33"/>
      <c r="AE392" s="33"/>
      <c r="AF392" s="112"/>
      <c r="AG392" s="112"/>
      <c r="AH392" s="143"/>
      <c r="AI392" s="143"/>
      <c r="AJ392" s="143"/>
      <c r="AK392" s="223"/>
    </row>
    <row r="393" spans="1:39" x14ac:dyDescent="0.25">
      <c r="A393" s="45" t="s">
        <v>18</v>
      </c>
      <c r="B393" s="66"/>
      <c r="C393" s="66"/>
      <c r="D393" s="121">
        <f t="shared" ref="D393:AA393" si="307">SUM(D383:D391)</f>
        <v>0.99999999999999989</v>
      </c>
      <c r="E393" s="121">
        <f t="shared" si="307"/>
        <v>1</v>
      </c>
      <c r="F393" s="121">
        <f t="shared" si="307"/>
        <v>0.99999999999999989</v>
      </c>
      <c r="G393" s="121">
        <f t="shared" si="307"/>
        <v>1</v>
      </c>
      <c r="H393" s="121">
        <f t="shared" si="307"/>
        <v>1</v>
      </c>
      <c r="I393" s="121">
        <f t="shared" si="307"/>
        <v>1</v>
      </c>
      <c r="J393" s="121">
        <f t="shared" si="307"/>
        <v>0.99999999999999989</v>
      </c>
      <c r="K393" s="121">
        <f t="shared" si="307"/>
        <v>1</v>
      </c>
      <c r="L393" s="121">
        <f t="shared" si="307"/>
        <v>1</v>
      </c>
      <c r="M393" s="121">
        <f t="shared" si="307"/>
        <v>1.0000000000000002</v>
      </c>
      <c r="N393" s="121">
        <f t="shared" si="307"/>
        <v>1</v>
      </c>
      <c r="O393" s="121">
        <f t="shared" si="307"/>
        <v>0.99999999999999989</v>
      </c>
      <c r="P393" s="121">
        <f t="shared" si="307"/>
        <v>1</v>
      </c>
      <c r="Q393" s="121">
        <f t="shared" si="307"/>
        <v>1</v>
      </c>
      <c r="R393" s="121">
        <f t="shared" si="307"/>
        <v>0.99999999999999989</v>
      </c>
      <c r="S393" s="121">
        <f t="shared" si="307"/>
        <v>1</v>
      </c>
      <c r="T393" s="121">
        <f t="shared" si="307"/>
        <v>1</v>
      </c>
      <c r="U393" s="121">
        <f t="shared" si="307"/>
        <v>1</v>
      </c>
      <c r="V393" s="121">
        <f t="shared" si="307"/>
        <v>1</v>
      </c>
      <c r="W393" s="121">
        <f t="shared" si="307"/>
        <v>1</v>
      </c>
      <c r="X393" s="121">
        <f t="shared" si="307"/>
        <v>1</v>
      </c>
      <c r="Y393" s="121">
        <f t="shared" si="307"/>
        <v>1</v>
      </c>
      <c r="Z393" s="190">
        <f t="shared" si="307"/>
        <v>1</v>
      </c>
      <c r="AA393" s="121">
        <f t="shared" si="307"/>
        <v>1</v>
      </c>
      <c r="AB393" s="121">
        <f t="shared" ref="AB393:AI393" si="308">SUM(AB383:AB391)</f>
        <v>1.0000000000000002</v>
      </c>
      <c r="AC393" s="121">
        <f t="shared" si="308"/>
        <v>1</v>
      </c>
      <c r="AD393" s="121">
        <f t="shared" si="308"/>
        <v>0.99999999999999989</v>
      </c>
      <c r="AE393" s="121">
        <f t="shared" si="308"/>
        <v>1</v>
      </c>
      <c r="AF393" s="121">
        <f t="shared" si="308"/>
        <v>0.99999999999999989</v>
      </c>
      <c r="AG393" s="121">
        <f t="shared" si="308"/>
        <v>1.0000000000000002</v>
      </c>
      <c r="AH393" s="121">
        <f t="shared" si="308"/>
        <v>1</v>
      </c>
      <c r="AI393" s="121">
        <f t="shared" si="308"/>
        <v>1</v>
      </c>
      <c r="AJ393" s="121">
        <f>SUM(AJ383:AJ391)</f>
        <v>0.99999999999999989</v>
      </c>
      <c r="AK393" s="224">
        <f>SUM(AK383:AK391)</f>
        <v>1</v>
      </c>
    </row>
    <row r="394" spans="1:39" x14ac:dyDescent="0.25">
      <c r="AE394" s="94"/>
      <c r="AF394" s="94"/>
      <c r="AG394" s="94"/>
      <c r="AH394" s="94"/>
      <c r="AI394" s="94"/>
      <c r="AJ394" s="94"/>
      <c r="AL394" s="216"/>
      <c r="AM394" s="196"/>
    </row>
    <row r="395" spans="1:39" x14ac:dyDescent="0.25">
      <c r="AE395" s="94"/>
      <c r="AF395" s="94"/>
      <c r="AG395" s="94"/>
      <c r="AH395" s="94"/>
      <c r="AI395" s="94"/>
      <c r="AJ395" s="94"/>
      <c r="AL395" s="216"/>
      <c r="AM395" s="196"/>
    </row>
    <row r="396" spans="1:39" x14ac:dyDescent="0.25">
      <c r="AE396" s="94"/>
      <c r="AF396" s="94"/>
      <c r="AG396" s="94"/>
      <c r="AH396" s="94"/>
      <c r="AI396" s="94"/>
      <c r="AJ396" s="94"/>
      <c r="AL396" s="216"/>
    </row>
    <row r="397" spans="1:39" x14ac:dyDescent="0.25">
      <c r="AE397" s="94"/>
      <c r="AF397" s="94"/>
      <c r="AG397" s="94"/>
      <c r="AH397" s="94"/>
      <c r="AI397" s="94"/>
      <c r="AJ397" s="94"/>
      <c r="AL397" s="216"/>
    </row>
    <row r="398" spans="1:39" x14ac:dyDescent="0.25">
      <c r="AE398" s="94"/>
      <c r="AF398" s="94"/>
      <c r="AG398" s="94"/>
      <c r="AH398" s="94"/>
      <c r="AI398" s="94"/>
      <c r="AJ398" s="94"/>
      <c r="AL398" s="216"/>
    </row>
    <row r="399" spans="1:39" x14ac:dyDescent="0.25">
      <c r="AE399" s="94"/>
      <c r="AF399" s="94"/>
      <c r="AG399" s="94"/>
      <c r="AH399" s="94"/>
      <c r="AI399" s="94"/>
      <c r="AJ399" s="94"/>
      <c r="AL399" s="216"/>
    </row>
    <row r="400" spans="1:39" x14ac:dyDescent="0.25">
      <c r="AE400" s="94"/>
      <c r="AF400" s="94"/>
      <c r="AG400" s="94"/>
      <c r="AH400" s="94"/>
      <c r="AI400" s="94"/>
      <c r="AJ400" s="94"/>
      <c r="AL400" s="216"/>
    </row>
    <row r="401" spans="31:38" x14ac:dyDescent="0.25">
      <c r="AE401" s="94"/>
      <c r="AF401" s="94"/>
      <c r="AG401" s="94"/>
      <c r="AH401" s="94"/>
      <c r="AI401" s="94"/>
      <c r="AJ401" s="94"/>
      <c r="AL401" s="216"/>
    </row>
    <row r="402" spans="31:38" x14ac:dyDescent="0.25">
      <c r="AE402" s="94"/>
      <c r="AF402" s="94"/>
      <c r="AG402" s="94"/>
      <c r="AH402" s="94"/>
      <c r="AI402" s="94"/>
      <c r="AJ402" s="94"/>
      <c r="AL402" s="216"/>
    </row>
    <row r="403" spans="31:38" x14ac:dyDescent="0.25">
      <c r="AE403" s="94"/>
      <c r="AF403" s="94"/>
      <c r="AG403" s="94"/>
      <c r="AH403" s="94"/>
      <c r="AI403" s="94"/>
      <c r="AJ403" s="94"/>
      <c r="AL403" s="216"/>
    </row>
    <row r="404" spans="31:38" x14ac:dyDescent="0.25">
      <c r="AE404" s="94"/>
      <c r="AF404" s="94"/>
      <c r="AG404" s="94"/>
      <c r="AH404" s="94"/>
      <c r="AI404" s="94"/>
      <c r="AJ404" s="94"/>
    </row>
    <row r="405" spans="31:38" x14ac:dyDescent="0.25">
      <c r="AE405" s="94"/>
      <c r="AF405" s="94"/>
      <c r="AG405" s="94"/>
      <c r="AH405" s="94"/>
      <c r="AI405" s="94"/>
      <c r="AJ405" s="94"/>
    </row>
    <row r="406" spans="31:38" x14ac:dyDescent="0.25">
      <c r="AE406" s="94"/>
      <c r="AF406" s="94"/>
      <c r="AG406" s="94"/>
      <c r="AH406" s="94"/>
      <c r="AI406" s="94"/>
      <c r="AJ406" s="94"/>
    </row>
    <row r="407" spans="31:38" x14ac:dyDescent="0.25">
      <c r="AE407" s="94"/>
      <c r="AF407" s="94"/>
      <c r="AG407" s="94"/>
      <c r="AH407" s="94"/>
      <c r="AI407" s="94"/>
      <c r="AJ407" s="94"/>
    </row>
    <row r="408" spans="31:38" x14ac:dyDescent="0.25">
      <c r="AE408" s="94"/>
      <c r="AF408" s="94"/>
      <c r="AG408" s="94"/>
      <c r="AH408" s="94"/>
      <c r="AI408" s="94"/>
      <c r="AJ408" s="94"/>
    </row>
    <row r="409" spans="31:38" x14ac:dyDescent="0.25">
      <c r="AE409" s="94"/>
      <c r="AF409" s="94"/>
      <c r="AG409" s="94"/>
      <c r="AH409" s="94"/>
      <c r="AI409" s="94"/>
      <c r="AJ409" s="94"/>
    </row>
    <row r="410" spans="31:38" x14ac:dyDescent="0.25">
      <c r="AE410" s="94"/>
      <c r="AF410" s="94"/>
      <c r="AG410" s="94"/>
      <c r="AH410" s="94"/>
      <c r="AI410" s="94"/>
      <c r="AJ410" s="94"/>
    </row>
    <row r="411" spans="31:38" x14ac:dyDescent="0.25">
      <c r="AE411" s="94"/>
      <c r="AF411" s="94"/>
      <c r="AG411" s="94"/>
      <c r="AH411" s="94"/>
      <c r="AI411" s="94"/>
      <c r="AJ411" s="94"/>
    </row>
    <row r="412" spans="31:38" x14ac:dyDescent="0.25">
      <c r="AE412" s="94"/>
      <c r="AF412" s="94"/>
      <c r="AG412" s="94"/>
      <c r="AH412" s="94"/>
      <c r="AI412" s="94"/>
      <c r="AJ412" s="94"/>
    </row>
    <row r="413" spans="31:38" x14ac:dyDescent="0.25">
      <c r="AE413" s="94"/>
      <c r="AF413" s="94"/>
      <c r="AG413" s="94"/>
      <c r="AH413" s="94"/>
      <c r="AI413" s="94"/>
      <c r="AJ413" s="94"/>
    </row>
    <row r="414" spans="31:38" x14ac:dyDescent="0.25">
      <c r="AE414" s="94"/>
      <c r="AF414" s="94"/>
      <c r="AG414" s="94"/>
      <c r="AH414" s="94"/>
      <c r="AI414" s="94"/>
      <c r="AJ414" s="94"/>
    </row>
    <row r="415" spans="31:38" x14ac:dyDescent="0.25">
      <c r="AE415" s="94"/>
      <c r="AF415" s="94"/>
      <c r="AG415" s="94"/>
      <c r="AH415" s="94"/>
      <c r="AI415" s="94"/>
      <c r="AJ415" s="94"/>
    </row>
    <row r="416" spans="31:38" x14ac:dyDescent="0.25">
      <c r="AE416" s="94"/>
      <c r="AF416" s="94"/>
      <c r="AG416" s="94"/>
      <c r="AH416" s="94"/>
      <c r="AI416" s="94"/>
      <c r="AJ416" s="94"/>
    </row>
    <row r="417" spans="31:36" x14ac:dyDescent="0.25">
      <c r="AE417" s="94"/>
      <c r="AF417" s="94"/>
      <c r="AG417" s="94"/>
      <c r="AH417" s="94"/>
      <c r="AI417" s="94"/>
      <c r="AJ417" s="94"/>
    </row>
    <row r="418" spans="31:36" x14ac:dyDescent="0.25">
      <c r="AE418" s="94"/>
      <c r="AF418" s="94"/>
      <c r="AG418" s="94"/>
      <c r="AH418" s="94"/>
      <c r="AI418" s="94"/>
      <c r="AJ418" s="94"/>
    </row>
    <row r="419" spans="31:36" x14ac:dyDescent="0.25">
      <c r="AE419" s="94"/>
      <c r="AF419" s="94"/>
      <c r="AG419" s="94"/>
      <c r="AH419" s="94"/>
      <c r="AI419" s="94"/>
      <c r="AJ419" s="94"/>
    </row>
    <row r="420" spans="31:36" x14ac:dyDescent="0.25">
      <c r="AE420" s="94"/>
      <c r="AF420" s="94"/>
      <c r="AG420" s="94"/>
      <c r="AH420" s="94"/>
      <c r="AI420" s="94"/>
      <c r="AJ420" s="94"/>
    </row>
    <row r="421" spans="31:36" x14ac:dyDescent="0.25">
      <c r="AE421" s="94"/>
      <c r="AF421" s="94"/>
      <c r="AG421" s="94"/>
      <c r="AH421" s="94"/>
      <c r="AI421" s="94"/>
      <c r="AJ421" s="94"/>
    </row>
    <row r="422" spans="31:36" x14ac:dyDescent="0.25">
      <c r="AE422" s="94"/>
      <c r="AF422" s="94"/>
      <c r="AG422" s="94"/>
      <c r="AH422" s="94"/>
      <c r="AI422" s="94"/>
      <c r="AJ422" s="94"/>
    </row>
    <row r="423" spans="31:36" x14ac:dyDescent="0.25">
      <c r="AE423" s="94"/>
      <c r="AF423" s="94"/>
      <c r="AG423" s="94"/>
      <c r="AH423" s="94"/>
      <c r="AI423" s="94"/>
      <c r="AJ423" s="94"/>
    </row>
    <row r="424" spans="31:36" x14ac:dyDescent="0.25">
      <c r="AE424" s="94"/>
      <c r="AF424" s="94"/>
      <c r="AG424" s="94"/>
      <c r="AH424" s="94"/>
      <c r="AI424" s="94"/>
      <c r="AJ424" s="94"/>
    </row>
    <row r="425" spans="31:36" x14ac:dyDescent="0.25">
      <c r="AE425" s="94"/>
      <c r="AF425" s="94"/>
      <c r="AG425" s="94"/>
      <c r="AH425" s="94"/>
      <c r="AI425" s="94"/>
      <c r="AJ425" s="94"/>
    </row>
    <row r="426" spans="31:36" x14ac:dyDescent="0.25">
      <c r="AE426" s="94"/>
      <c r="AF426" s="94"/>
      <c r="AG426" s="94"/>
      <c r="AH426" s="94"/>
      <c r="AI426" s="94"/>
      <c r="AJ426" s="94"/>
    </row>
    <row r="427" spans="31:36" x14ac:dyDescent="0.25">
      <c r="AE427" s="94"/>
      <c r="AF427" s="94"/>
      <c r="AG427" s="94"/>
      <c r="AH427" s="94"/>
      <c r="AI427" s="94"/>
      <c r="AJ427" s="94"/>
    </row>
    <row r="428" spans="31:36" x14ac:dyDescent="0.25">
      <c r="AE428" s="94"/>
      <c r="AF428" s="94"/>
      <c r="AG428" s="94"/>
      <c r="AH428" s="94"/>
      <c r="AI428" s="94"/>
      <c r="AJ428" s="94"/>
    </row>
    <row r="429" spans="31:36" x14ac:dyDescent="0.25">
      <c r="AE429" s="94"/>
      <c r="AF429" s="94"/>
      <c r="AG429" s="94"/>
      <c r="AH429" s="94"/>
      <c r="AI429" s="94"/>
      <c r="AJ429" s="94"/>
    </row>
    <row r="430" spans="31:36" x14ac:dyDescent="0.25">
      <c r="AE430" s="94"/>
      <c r="AF430" s="94"/>
      <c r="AG430" s="94"/>
      <c r="AH430" s="94"/>
      <c r="AI430" s="94"/>
      <c r="AJ430" s="94"/>
    </row>
    <row r="431" spans="31:36" x14ac:dyDescent="0.25">
      <c r="AE431" s="94"/>
      <c r="AF431" s="94"/>
      <c r="AG431" s="94"/>
      <c r="AH431" s="94"/>
      <c r="AI431" s="94"/>
      <c r="AJ431" s="94"/>
    </row>
    <row r="432" spans="31:36" x14ac:dyDescent="0.25">
      <c r="AE432" s="94"/>
      <c r="AF432" s="94"/>
      <c r="AG432" s="94"/>
      <c r="AH432" s="94"/>
      <c r="AI432" s="94"/>
      <c r="AJ432" s="94"/>
    </row>
    <row r="433" spans="31:36" x14ac:dyDescent="0.25">
      <c r="AE433" s="94"/>
      <c r="AF433" s="94"/>
      <c r="AG433" s="94"/>
      <c r="AH433" s="94"/>
      <c r="AI433" s="94"/>
      <c r="AJ433" s="94"/>
    </row>
    <row r="434" spans="31:36" x14ac:dyDescent="0.25">
      <c r="AE434" s="94"/>
      <c r="AF434" s="94"/>
      <c r="AG434" s="94"/>
      <c r="AH434" s="94"/>
      <c r="AI434" s="94"/>
      <c r="AJ434" s="94"/>
    </row>
    <row r="435" spans="31:36" x14ac:dyDescent="0.25">
      <c r="AE435" s="94"/>
      <c r="AF435" s="94"/>
      <c r="AG435" s="94"/>
      <c r="AH435" s="94"/>
      <c r="AI435" s="94"/>
      <c r="AJ435" s="94"/>
    </row>
    <row r="436" spans="31:36" x14ac:dyDescent="0.25">
      <c r="AE436" s="94"/>
      <c r="AF436" s="94"/>
      <c r="AG436" s="94"/>
      <c r="AH436" s="94"/>
      <c r="AI436" s="94"/>
      <c r="AJ436" s="94"/>
    </row>
    <row r="437" spans="31:36" x14ac:dyDescent="0.25">
      <c r="AE437" s="94"/>
      <c r="AF437" s="94"/>
      <c r="AG437" s="94"/>
      <c r="AH437" s="94"/>
      <c r="AI437" s="94"/>
      <c r="AJ437" s="94"/>
    </row>
    <row r="438" spans="31:36" x14ac:dyDescent="0.25">
      <c r="AE438" s="94"/>
      <c r="AF438" s="94"/>
      <c r="AG438" s="94"/>
      <c r="AH438" s="94"/>
      <c r="AI438" s="94"/>
      <c r="AJ438" s="94"/>
    </row>
    <row r="439" spans="31:36" x14ac:dyDescent="0.25">
      <c r="AE439" s="94"/>
      <c r="AF439" s="94"/>
      <c r="AG439" s="94"/>
      <c r="AH439" s="94"/>
      <c r="AI439" s="94"/>
      <c r="AJ439" s="94"/>
    </row>
    <row r="440" spans="31:36" x14ac:dyDescent="0.25">
      <c r="AE440" s="94"/>
      <c r="AF440" s="94"/>
      <c r="AG440" s="94"/>
      <c r="AH440" s="94"/>
      <c r="AI440" s="94"/>
      <c r="AJ440" s="94"/>
    </row>
    <row r="441" spans="31:36" x14ac:dyDescent="0.25">
      <c r="AE441" s="94"/>
      <c r="AF441" s="94"/>
      <c r="AG441" s="94"/>
      <c r="AH441" s="94"/>
      <c r="AI441" s="94"/>
      <c r="AJ441" s="94"/>
    </row>
    <row r="442" spans="31:36" x14ac:dyDescent="0.25">
      <c r="AE442" s="94"/>
      <c r="AF442" s="94"/>
      <c r="AG442" s="94"/>
      <c r="AH442" s="94"/>
      <c r="AI442" s="94"/>
      <c r="AJ442" s="94"/>
    </row>
    <row r="443" spans="31:36" x14ac:dyDescent="0.25">
      <c r="AE443" s="94"/>
      <c r="AF443" s="94"/>
      <c r="AG443" s="94"/>
      <c r="AH443" s="94"/>
      <c r="AI443" s="94"/>
      <c r="AJ443" s="94"/>
    </row>
    <row r="444" spans="31:36" x14ac:dyDescent="0.25">
      <c r="AE444" s="94"/>
      <c r="AF444" s="94"/>
      <c r="AG444" s="94"/>
      <c r="AH444" s="94"/>
      <c r="AI444" s="94"/>
      <c r="AJ444" s="94"/>
    </row>
    <row r="445" spans="31:36" x14ac:dyDescent="0.25">
      <c r="AE445" s="94"/>
      <c r="AF445" s="94"/>
      <c r="AG445" s="94"/>
      <c r="AH445" s="94"/>
      <c r="AI445" s="94"/>
      <c r="AJ445" s="94"/>
    </row>
    <row r="446" spans="31:36" x14ac:dyDescent="0.25">
      <c r="AE446" s="94"/>
      <c r="AF446" s="94"/>
      <c r="AG446" s="94"/>
      <c r="AH446" s="94"/>
      <c r="AI446" s="94"/>
      <c r="AJ446" s="94"/>
    </row>
    <row r="447" spans="31:36" x14ac:dyDescent="0.25">
      <c r="AE447" s="94"/>
      <c r="AF447" s="94"/>
      <c r="AG447" s="94"/>
      <c r="AH447" s="94"/>
      <c r="AI447" s="94"/>
      <c r="AJ447" s="94"/>
    </row>
    <row r="448" spans="31:36" x14ac:dyDescent="0.25">
      <c r="AE448" s="94"/>
      <c r="AF448" s="94"/>
      <c r="AG448" s="94"/>
      <c r="AH448" s="94"/>
      <c r="AI448" s="94"/>
      <c r="AJ448" s="94"/>
    </row>
    <row r="449" spans="31:36" x14ac:dyDescent="0.25">
      <c r="AE449" s="94"/>
      <c r="AF449" s="94"/>
      <c r="AG449" s="94"/>
      <c r="AH449" s="94"/>
      <c r="AI449" s="94"/>
      <c r="AJ449" s="94"/>
    </row>
    <row r="450" spans="31:36" x14ac:dyDescent="0.25">
      <c r="AE450" s="94"/>
      <c r="AF450" s="94"/>
      <c r="AG450" s="94"/>
      <c r="AH450" s="94"/>
      <c r="AI450" s="94"/>
      <c r="AJ450" s="94"/>
    </row>
    <row r="451" spans="31:36" x14ac:dyDescent="0.25">
      <c r="AE451" s="94"/>
      <c r="AF451" s="94"/>
      <c r="AG451" s="94"/>
      <c r="AH451" s="94"/>
      <c r="AI451" s="94"/>
      <c r="AJ451" s="94"/>
    </row>
    <row r="452" spans="31:36" x14ac:dyDescent="0.25">
      <c r="AE452" s="94"/>
      <c r="AF452" s="94"/>
      <c r="AG452" s="94"/>
      <c r="AH452" s="94"/>
      <c r="AI452" s="94"/>
      <c r="AJ452" s="94"/>
    </row>
    <row r="453" spans="31:36" x14ac:dyDescent="0.25">
      <c r="AE453" s="94"/>
      <c r="AF453" s="94"/>
      <c r="AG453" s="94"/>
      <c r="AH453" s="94"/>
      <c r="AI453" s="94"/>
      <c r="AJ453" s="94"/>
    </row>
    <row r="454" spans="31:36" x14ac:dyDescent="0.25">
      <c r="AE454" s="94"/>
      <c r="AF454" s="94"/>
      <c r="AG454" s="94"/>
      <c r="AH454" s="94"/>
      <c r="AI454" s="94"/>
      <c r="AJ454" s="94"/>
    </row>
    <row r="455" spans="31:36" x14ac:dyDescent="0.25">
      <c r="AE455" s="94"/>
      <c r="AF455" s="94"/>
      <c r="AG455" s="94"/>
      <c r="AH455" s="94"/>
      <c r="AI455" s="94"/>
      <c r="AJ455" s="94"/>
    </row>
    <row r="456" spans="31:36" x14ac:dyDescent="0.25">
      <c r="AE456" s="94"/>
      <c r="AF456" s="94"/>
      <c r="AG456" s="94"/>
      <c r="AH456" s="94"/>
      <c r="AI456" s="94"/>
      <c r="AJ456" s="94"/>
    </row>
    <row r="457" spans="31:36" x14ac:dyDescent="0.25">
      <c r="AE457" s="94"/>
      <c r="AF457" s="94"/>
      <c r="AG457" s="94"/>
      <c r="AH457" s="94"/>
      <c r="AI457" s="94"/>
      <c r="AJ457" s="94"/>
    </row>
    <row r="458" spans="31:36" x14ac:dyDescent="0.25">
      <c r="AE458" s="94"/>
      <c r="AF458" s="94"/>
      <c r="AG458" s="94"/>
      <c r="AH458" s="94"/>
      <c r="AI458" s="94"/>
      <c r="AJ458" s="94"/>
    </row>
    <row r="459" spans="31:36" x14ac:dyDescent="0.25">
      <c r="AE459" s="94"/>
      <c r="AF459" s="94"/>
      <c r="AG459" s="94"/>
      <c r="AH459" s="94"/>
      <c r="AI459" s="94"/>
      <c r="AJ459" s="94"/>
    </row>
    <row r="460" spans="31:36" x14ac:dyDescent="0.25">
      <c r="AE460" s="94"/>
      <c r="AF460" s="94"/>
      <c r="AG460" s="94"/>
      <c r="AH460" s="94"/>
      <c r="AI460" s="94"/>
      <c r="AJ460" s="94"/>
    </row>
    <row r="461" spans="31:36" x14ac:dyDescent="0.25">
      <c r="AE461" s="94"/>
      <c r="AF461" s="94"/>
      <c r="AG461" s="94"/>
      <c r="AH461" s="94"/>
      <c r="AI461" s="94"/>
      <c r="AJ461" s="94"/>
    </row>
    <row r="462" spans="31:36" x14ac:dyDescent="0.25">
      <c r="AE462" s="94"/>
      <c r="AF462" s="94"/>
      <c r="AG462" s="94"/>
      <c r="AH462" s="94"/>
      <c r="AI462" s="94"/>
      <c r="AJ462" s="94"/>
    </row>
    <row r="463" spans="31:36" x14ac:dyDescent="0.25">
      <c r="AE463" s="94"/>
      <c r="AF463" s="94"/>
      <c r="AG463" s="94"/>
      <c r="AH463" s="94"/>
      <c r="AI463" s="94"/>
      <c r="AJ463" s="94"/>
    </row>
    <row r="464" spans="31:36" x14ac:dyDescent="0.25">
      <c r="AE464" s="94"/>
      <c r="AF464" s="94"/>
      <c r="AG464" s="94"/>
      <c r="AH464" s="94"/>
      <c r="AI464" s="94"/>
      <c r="AJ464" s="94"/>
    </row>
    <row r="465" spans="31:36" x14ac:dyDescent="0.25">
      <c r="AE465" s="94"/>
      <c r="AF465" s="94"/>
      <c r="AG465" s="94"/>
      <c r="AH465" s="94"/>
      <c r="AI465" s="94"/>
      <c r="AJ465" s="94"/>
    </row>
    <row r="466" spans="31:36" x14ac:dyDescent="0.25">
      <c r="AE466" s="94"/>
      <c r="AF466" s="94"/>
      <c r="AG466" s="94"/>
      <c r="AH466" s="94"/>
      <c r="AI466" s="94"/>
      <c r="AJ466" s="94"/>
    </row>
    <row r="467" spans="31:36" x14ac:dyDescent="0.25">
      <c r="AE467" s="94"/>
      <c r="AF467" s="94"/>
      <c r="AG467" s="94"/>
      <c r="AH467" s="94"/>
      <c r="AI467" s="94"/>
      <c r="AJ467" s="94"/>
    </row>
    <row r="468" spans="31:36" x14ac:dyDescent="0.25">
      <c r="AE468" s="94"/>
      <c r="AF468" s="94"/>
      <c r="AG468" s="94"/>
      <c r="AH468" s="94"/>
      <c r="AI468" s="94"/>
      <c r="AJ468" s="94"/>
    </row>
    <row r="469" spans="31:36" x14ac:dyDescent="0.25">
      <c r="AE469" s="94"/>
      <c r="AF469" s="94"/>
      <c r="AG469" s="94"/>
      <c r="AH469" s="94"/>
      <c r="AI469" s="94"/>
      <c r="AJ469" s="94"/>
    </row>
    <row r="470" spans="31:36" x14ac:dyDescent="0.25">
      <c r="AE470" s="94"/>
      <c r="AF470" s="94"/>
      <c r="AG470" s="94"/>
      <c r="AH470" s="94"/>
      <c r="AI470" s="94"/>
      <c r="AJ470" s="94"/>
    </row>
    <row r="471" spans="31:36" x14ac:dyDescent="0.25">
      <c r="AE471" s="94"/>
      <c r="AF471" s="94"/>
      <c r="AG471" s="94"/>
      <c r="AH471" s="94"/>
      <c r="AI471" s="94"/>
      <c r="AJ471" s="94"/>
    </row>
    <row r="472" spans="31:36" x14ac:dyDescent="0.25">
      <c r="AE472" s="94"/>
      <c r="AF472" s="94"/>
      <c r="AG472" s="94"/>
      <c r="AH472" s="94"/>
      <c r="AI472" s="94"/>
      <c r="AJ472" s="94"/>
    </row>
    <row r="473" spans="31:36" x14ac:dyDescent="0.25">
      <c r="AE473" s="94"/>
      <c r="AF473" s="94"/>
      <c r="AG473" s="94"/>
      <c r="AH473" s="94"/>
      <c r="AI473" s="94"/>
      <c r="AJ473" s="94"/>
    </row>
    <row r="474" spans="31:36" x14ac:dyDescent="0.25">
      <c r="AE474" s="94"/>
      <c r="AF474" s="94"/>
      <c r="AG474" s="94"/>
      <c r="AH474" s="94"/>
      <c r="AI474" s="94"/>
      <c r="AJ474" s="94"/>
    </row>
    <row r="475" spans="31:36" x14ac:dyDescent="0.25">
      <c r="AE475" s="94"/>
      <c r="AF475" s="94"/>
      <c r="AG475" s="94"/>
      <c r="AH475" s="94"/>
      <c r="AI475" s="94"/>
      <c r="AJ475" s="94"/>
    </row>
    <row r="476" spans="31:36" x14ac:dyDescent="0.25">
      <c r="AE476" s="94"/>
      <c r="AF476" s="94"/>
      <c r="AG476" s="94"/>
      <c r="AH476" s="94"/>
      <c r="AI476" s="94"/>
      <c r="AJ476" s="94"/>
    </row>
    <row r="477" spans="31:36" x14ac:dyDescent="0.25">
      <c r="AE477" s="94"/>
      <c r="AF477" s="94"/>
      <c r="AG477" s="94"/>
      <c r="AH477" s="94"/>
      <c r="AI477" s="94"/>
      <c r="AJ477" s="94"/>
    </row>
    <row r="478" spans="31:36" x14ac:dyDescent="0.25">
      <c r="AE478" s="94"/>
      <c r="AF478" s="94"/>
      <c r="AG478" s="94"/>
      <c r="AH478" s="94"/>
      <c r="AI478" s="94"/>
      <c r="AJ478" s="94"/>
    </row>
    <row r="479" spans="31:36" x14ac:dyDescent="0.25">
      <c r="AE479" s="94"/>
      <c r="AF479" s="94"/>
      <c r="AG479" s="94"/>
      <c r="AH479" s="94"/>
      <c r="AI479" s="94"/>
      <c r="AJ479" s="94"/>
    </row>
    <row r="480" spans="31:36" x14ac:dyDescent="0.25">
      <c r="AE480" s="94"/>
      <c r="AF480" s="94"/>
      <c r="AG480" s="94"/>
      <c r="AH480" s="94"/>
      <c r="AI480" s="94"/>
      <c r="AJ480" s="94"/>
    </row>
    <row r="481" spans="31:36" x14ac:dyDescent="0.25">
      <c r="AE481" s="94"/>
      <c r="AF481" s="94"/>
      <c r="AG481" s="94"/>
      <c r="AH481" s="94"/>
      <c r="AI481" s="94"/>
      <c r="AJ481" s="94"/>
    </row>
    <row r="482" spans="31:36" x14ac:dyDescent="0.25">
      <c r="AE482" s="94"/>
      <c r="AF482" s="94"/>
      <c r="AG482" s="94"/>
      <c r="AH482" s="94"/>
      <c r="AI482" s="94"/>
      <c r="AJ482" s="94"/>
    </row>
    <row r="483" spans="31:36" x14ac:dyDescent="0.25">
      <c r="AE483" s="94"/>
      <c r="AF483" s="94"/>
      <c r="AG483" s="94"/>
      <c r="AH483" s="94"/>
      <c r="AI483" s="94"/>
      <c r="AJ483" s="94"/>
    </row>
    <row r="484" spans="31:36" x14ac:dyDescent="0.25">
      <c r="AE484" s="94"/>
      <c r="AF484" s="94"/>
      <c r="AG484" s="94"/>
      <c r="AH484" s="94"/>
      <c r="AI484" s="94"/>
      <c r="AJ484" s="94"/>
    </row>
    <row r="485" spans="31:36" x14ac:dyDescent="0.25">
      <c r="AE485" s="94"/>
      <c r="AF485" s="94"/>
      <c r="AG485" s="94"/>
      <c r="AH485" s="94"/>
      <c r="AI485" s="94"/>
      <c r="AJ485" s="94"/>
    </row>
    <row r="486" spans="31:36" x14ac:dyDescent="0.25">
      <c r="AE486" s="94"/>
      <c r="AF486" s="94"/>
      <c r="AG486" s="94"/>
      <c r="AH486" s="94"/>
      <c r="AI486" s="94"/>
      <c r="AJ486" s="94"/>
    </row>
    <row r="487" spans="31:36" x14ac:dyDescent="0.25">
      <c r="AE487" s="94"/>
      <c r="AF487" s="94"/>
      <c r="AG487" s="94"/>
      <c r="AH487" s="94"/>
      <c r="AI487" s="94"/>
      <c r="AJ487" s="94"/>
    </row>
    <row r="488" spans="31:36" x14ac:dyDescent="0.25">
      <c r="AE488" s="94"/>
      <c r="AF488" s="94"/>
      <c r="AG488" s="94"/>
      <c r="AH488" s="94"/>
      <c r="AI488" s="94"/>
      <c r="AJ488" s="94"/>
    </row>
    <row r="489" spans="31:36" x14ac:dyDescent="0.25">
      <c r="AE489" s="94"/>
      <c r="AF489" s="94"/>
      <c r="AG489" s="94"/>
      <c r="AH489" s="94"/>
      <c r="AI489" s="94"/>
      <c r="AJ489" s="94"/>
    </row>
    <row r="490" spans="31:36" x14ac:dyDescent="0.25">
      <c r="AE490" s="94"/>
      <c r="AF490" s="94"/>
      <c r="AG490" s="94"/>
      <c r="AH490" s="94"/>
      <c r="AI490" s="94"/>
      <c r="AJ490" s="94"/>
    </row>
    <row r="491" spans="31:36" x14ac:dyDescent="0.25">
      <c r="AE491" s="94"/>
      <c r="AF491" s="94"/>
      <c r="AG491" s="94"/>
      <c r="AH491" s="94"/>
      <c r="AI491" s="94"/>
      <c r="AJ491" s="94"/>
    </row>
    <row r="492" spans="31:36" x14ac:dyDescent="0.25">
      <c r="AE492" s="94"/>
      <c r="AF492" s="94"/>
      <c r="AG492" s="94"/>
      <c r="AH492" s="94"/>
      <c r="AI492" s="94"/>
      <c r="AJ492" s="94"/>
    </row>
    <row r="493" spans="31:36" x14ac:dyDescent="0.25">
      <c r="AE493" s="94"/>
      <c r="AF493" s="94"/>
      <c r="AG493" s="94"/>
      <c r="AH493" s="94"/>
      <c r="AI493" s="94"/>
      <c r="AJ493" s="94"/>
    </row>
    <row r="494" spans="31:36" x14ac:dyDescent="0.25">
      <c r="AE494" s="94"/>
      <c r="AF494" s="94"/>
      <c r="AG494" s="94"/>
      <c r="AH494" s="94"/>
      <c r="AI494" s="94"/>
      <c r="AJ494" s="94"/>
    </row>
    <row r="495" spans="31:36" x14ac:dyDescent="0.25">
      <c r="AE495" s="94"/>
      <c r="AF495" s="94"/>
      <c r="AG495" s="94"/>
      <c r="AH495" s="94"/>
      <c r="AI495" s="94"/>
      <c r="AJ495" s="94"/>
    </row>
    <row r="496" spans="31:36" x14ac:dyDescent="0.25">
      <c r="AE496" s="94"/>
      <c r="AF496" s="94"/>
      <c r="AG496" s="94"/>
      <c r="AH496" s="94"/>
      <c r="AI496" s="94"/>
      <c r="AJ496" s="94"/>
    </row>
    <row r="497" spans="31:36" x14ac:dyDescent="0.25">
      <c r="AE497" s="94"/>
      <c r="AF497" s="94"/>
      <c r="AG497" s="94"/>
      <c r="AH497" s="94"/>
      <c r="AI497" s="94"/>
      <c r="AJ497" s="94"/>
    </row>
    <row r="498" spans="31:36" x14ac:dyDescent="0.25">
      <c r="AE498" s="94"/>
      <c r="AF498" s="94"/>
      <c r="AG498" s="94"/>
      <c r="AH498" s="94"/>
      <c r="AI498" s="94"/>
      <c r="AJ498" s="94"/>
    </row>
    <row r="499" spans="31:36" x14ac:dyDescent="0.25">
      <c r="AE499" s="94"/>
      <c r="AF499" s="94"/>
      <c r="AG499" s="94"/>
      <c r="AH499" s="94"/>
      <c r="AI499" s="94"/>
      <c r="AJ499" s="94"/>
    </row>
    <row r="500" spans="31:36" x14ac:dyDescent="0.25">
      <c r="AE500" s="94"/>
      <c r="AF500" s="94"/>
      <c r="AG500" s="94"/>
      <c r="AH500" s="94"/>
      <c r="AI500" s="94"/>
      <c r="AJ500" s="94"/>
    </row>
    <row r="501" spans="31:36" x14ac:dyDescent="0.25">
      <c r="AE501" s="94"/>
      <c r="AF501" s="94"/>
      <c r="AG501" s="94"/>
      <c r="AH501" s="94"/>
      <c r="AI501" s="94"/>
      <c r="AJ501" s="94"/>
    </row>
    <row r="502" spans="31:36" x14ac:dyDescent="0.25">
      <c r="AE502" s="94"/>
      <c r="AF502" s="94"/>
      <c r="AG502" s="94"/>
      <c r="AH502" s="94"/>
      <c r="AI502" s="94"/>
      <c r="AJ502" s="94"/>
    </row>
    <row r="503" spans="31:36" x14ac:dyDescent="0.25">
      <c r="AE503" s="94"/>
      <c r="AF503" s="94"/>
      <c r="AG503" s="94"/>
      <c r="AH503" s="94"/>
      <c r="AI503" s="94"/>
      <c r="AJ503" s="94"/>
    </row>
    <row r="504" spans="31:36" x14ac:dyDescent="0.25">
      <c r="AE504" s="94"/>
      <c r="AF504" s="94"/>
      <c r="AG504" s="94"/>
      <c r="AH504" s="94"/>
      <c r="AI504" s="94"/>
      <c r="AJ504" s="94"/>
    </row>
    <row r="505" spans="31:36" x14ac:dyDescent="0.25">
      <c r="AE505" s="94"/>
      <c r="AF505" s="94"/>
      <c r="AG505" s="94"/>
      <c r="AH505" s="94"/>
      <c r="AI505" s="94"/>
      <c r="AJ505" s="94"/>
    </row>
    <row r="506" spans="31:36" x14ac:dyDescent="0.25">
      <c r="AE506" s="94"/>
      <c r="AF506" s="94"/>
      <c r="AG506" s="94"/>
      <c r="AH506" s="94"/>
      <c r="AI506" s="94"/>
      <c r="AJ506" s="94"/>
    </row>
    <row r="507" spans="31:36" x14ac:dyDescent="0.25">
      <c r="AE507" s="94"/>
      <c r="AF507" s="94"/>
      <c r="AG507" s="94"/>
      <c r="AH507" s="94"/>
      <c r="AI507" s="94"/>
      <c r="AJ507" s="94"/>
    </row>
    <row r="508" spans="31:36" x14ac:dyDescent="0.25">
      <c r="AE508" s="94"/>
      <c r="AF508" s="94"/>
      <c r="AG508" s="94"/>
      <c r="AH508" s="94"/>
      <c r="AI508" s="94"/>
      <c r="AJ508" s="94"/>
    </row>
    <row r="509" spans="31:36" x14ac:dyDescent="0.25">
      <c r="AE509" s="94"/>
      <c r="AF509" s="94"/>
      <c r="AG509" s="94"/>
      <c r="AH509" s="94"/>
      <c r="AI509" s="94"/>
      <c r="AJ509" s="94"/>
    </row>
    <row r="510" spans="31:36" x14ac:dyDescent="0.25">
      <c r="AE510" s="94"/>
      <c r="AF510" s="94"/>
      <c r="AG510" s="94"/>
      <c r="AH510" s="94"/>
      <c r="AI510" s="94"/>
      <c r="AJ510" s="94"/>
    </row>
    <row r="511" spans="31:36" x14ac:dyDescent="0.25">
      <c r="AE511" s="94"/>
      <c r="AF511" s="94"/>
      <c r="AG511" s="94"/>
      <c r="AH511" s="94"/>
      <c r="AI511" s="94"/>
      <c r="AJ511" s="94"/>
    </row>
    <row r="512" spans="31:36" x14ac:dyDescent="0.25">
      <c r="AE512" s="94"/>
      <c r="AF512" s="94"/>
      <c r="AG512" s="94"/>
      <c r="AH512" s="94"/>
      <c r="AI512" s="94"/>
      <c r="AJ512" s="94"/>
    </row>
    <row r="513" spans="31:36" x14ac:dyDescent="0.25">
      <c r="AE513" s="94"/>
      <c r="AF513" s="94"/>
      <c r="AG513" s="94"/>
      <c r="AH513" s="94"/>
      <c r="AI513" s="94"/>
      <c r="AJ513" s="94"/>
    </row>
    <row r="514" spans="31:36" x14ac:dyDescent="0.25">
      <c r="AE514" s="94"/>
      <c r="AF514" s="94"/>
      <c r="AG514" s="94"/>
      <c r="AH514" s="94"/>
      <c r="AI514" s="94"/>
      <c r="AJ514" s="94"/>
    </row>
    <row r="515" spans="31:36" x14ac:dyDescent="0.25">
      <c r="AE515" s="94"/>
      <c r="AF515" s="94"/>
      <c r="AG515" s="94"/>
      <c r="AH515" s="94"/>
      <c r="AI515" s="94"/>
      <c r="AJ515" s="94"/>
    </row>
    <row r="516" spans="31:36" x14ac:dyDescent="0.25">
      <c r="AE516" s="94"/>
      <c r="AF516" s="94"/>
      <c r="AG516" s="94"/>
      <c r="AH516" s="94"/>
      <c r="AI516" s="94"/>
      <c r="AJ516" s="94"/>
    </row>
    <row r="517" spans="31:36" x14ac:dyDescent="0.25">
      <c r="AE517" s="94"/>
      <c r="AF517" s="94"/>
      <c r="AG517" s="94"/>
      <c r="AH517" s="94"/>
      <c r="AI517" s="94"/>
      <c r="AJ517" s="94"/>
    </row>
    <row r="518" spans="31:36" x14ac:dyDescent="0.25">
      <c r="AE518" s="94"/>
      <c r="AF518" s="94"/>
      <c r="AG518" s="94"/>
      <c r="AH518" s="94"/>
      <c r="AI518" s="94"/>
      <c r="AJ518" s="94"/>
    </row>
    <row r="519" spans="31:36" x14ac:dyDescent="0.25">
      <c r="AE519" s="94"/>
      <c r="AF519" s="94"/>
      <c r="AG519" s="94"/>
      <c r="AH519" s="94"/>
      <c r="AI519" s="94"/>
      <c r="AJ519" s="94"/>
    </row>
    <row r="520" spans="31:36" x14ac:dyDescent="0.25">
      <c r="AE520" s="94"/>
      <c r="AF520" s="94"/>
      <c r="AG520" s="94"/>
      <c r="AH520" s="94"/>
      <c r="AI520" s="94"/>
      <c r="AJ520" s="94"/>
    </row>
    <row r="521" spans="31:36" x14ac:dyDescent="0.25">
      <c r="AE521" s="94"/>
      <c r="AF521" s="94"/>
      <c r="AG521" s="94"/>
      <c r="AH521" s="94"/>
      <c r="AI521" s="94"/>
      <c r="AJ521" s="94"/>
    </row>
    <row r="522" spans="31:36" x14ac:dyDescent="0.25">
      <c r="AE522" s="94"/>
      <c r="AF522" s="94"/>
      <c r="AG522" s="94"/>
      <c r="AH522" s="94"/>
      <c r="AI522" s="94"/>
      <c r="AJ522" s="94"/>
    </row>
    <row r="523" spans="31:36" x14ac:dyDescent="0.25">
      <c r="AE523" s="94"/>
      <c r="AF523" s="94"/>
      <c r="AG523" s="94"/>
      <c r="AH523" s="94"/>
      <c r="AI523" s="94"/>
      <c r="AJ523" s="94"/>
    </row>
    <row r="524" spans="31:36" x14ac:dyDescent="0.25">
      <c r="AE524" s="94"/>
      <c r="AF524" s="94"/>
      <c r="AG524" s="94"/>
      <c r="AH524" s="94"/>
      <c r="AI524" s="94"/>
      <c r="AJ524" s="94"/>
    </row>
    <row r="525" spans="31:36" x14ac:dyDescent="0.25">
      <c r="AE525" s="94"/>
      <c r="AF525" s="94"/>
      <c r="AG525" s="94"/>
      <c r="AH525" s="94"/>
      <c r="AI525" s="94"/>
      <c r="AJ525" s="94"/>
    </row>
    <row r="526" spans="31:36" x14ac:dyDescent="0.25">
      <c r="AE526" s="94"/>
      <c r="AF526" s="94"/>
      <c r="AG526" s="94"/>
      <c r="AH526" s="94"/>
      <c r="AI526" s="94"/>
      <c r="AJ526" s="94"/>
    </row>
    <row r="527" spans="31:36" x14ac:dyDescent="0.25">
      <c r="AE527" s="94"/>
      <c r="AF527" s="94"/>
      <c r="AG527" s="94"/>
      <c r="AH527" s="94"/>
      <c r="AI527" s="94"/>
      <c r="AJ527" s="94"/>
    </row>
    <row r="528" spans="31:36" x14ac:dyDescent="0.25">
      <c r="AE528" s="94"/>
      <c r="AF528" s="94"/>
      <c r="AG528" s="94"/>
      <c r="AH528" s="94"/>
      <c r="AI528" s="94"/>
      <c r="AJ528" s="94"/>
    </row>
    <row r="529" spans="31:36" x14ac:dyDescent="0.25">
      <c r="AE529" s="94"/>
      <c r="AF529" s="94"/>
      <c r="AG529" s="94"/>
      <c r="AH529" s="94"/>
      <c r="AI529" s="94"/>
      <c r="AJ529" s="94"/>
    </row>
    <row r="530" spans="31:36" x14ac:dyDescent="0.25">
      <c r="AE530" s="94"/>
      <c r="AF530" s="94"/>
      <c r="AG530" s="94"/>
      <c r="AH530" s="94"/>
      <c r="AI530" s="94"/>
      <c r="AJ530" s="94"/>
    </row>
    <row r="531" spans="31:36" x14ac:dyDescent="0.25">
      <c r="AE531" s="94"/>
      <c r="AF531" s="94"/>
      <c r="AG531" s="94"/>
      <c r="AH531" s="94"/>
      <c r="AI531" s="94"/>
      <c r="AJ531" s="94"/>
    </row>
    <row r="532" spans="31:36" x14ac:dyDescent="0.25">
      <c r="AE532" s="94"/>
      <c r="AF532" s="94"/>
      <c r="AG532" s="94"/>
      <c r="AH532" s="94"/>
      <c r="AI532" s="94"/>
      <c r="AJ532" s="94"/>
    </row>
    <row r="533" spans="31:36" x14ac:dyDescent="0.25">
      <c r="AE533" s="94"/>
      <c r="AF533" s="94"/>
      <c r="AG533" s="94"/>
      <c r="AH533" s="94"/>
      <c r="AI533" s="94"/>
      <c r="AJ533" s="94"/>
    </row>
    <row r="534" spans="31:36" x14ac:dyDescent="0.25">
      <c r="AE534" s="94"/>
      <c r="AF534" s="94"/>
      <c r="AG534" s="94"/>
      <c r="AH534" s="94"/>
      <c r="AI534" s="94"/>
      <c r="AJ534" s="94"/>
    </row>
    <row r="535" spans="31:36" x14ac:dyDescent="0.25">
      <c r="AE535" s="94"/>
      <c r="AF535" s="94"/>
      <c r="AG535" s="94"/>
      <c r="AH535" s="94"/>
      <c r="AI535" s="94"/>
      <c r="AJ535" s="94"/>
    </row>
    <row r="536" spans="31:36" x14ac:dyDescent="0.25">
      <c r="AE536" s="94"/>
      <c r="AF536" s="94"/>
      <c r="AG536" s="94"/>
      <c r="AH536" s="94"/>
      <c r="AI536" s="94"/>
      <c r="AJ536" s="94"/>
    </row>
    <row r="537" spans="31:36" x14ac:dyDescent="0.25">
      <c r="AE537" s="94"/>
      <c r="AF537" s="94"/>
      <c r="AG537" s="94"/>
      <c r="AH537" s="94"/>
      <c r="AI537" s="94"/>
      <c r="AJ537" s="94"/>
    </row>
    <row r="538" spans="31:36" x14ac:dyDescent="0.25">
      <c r="AE538" s="94"/>
      <c r="AF538" s="94"/>
      <c r="AG538" s="94"/>
      <c r="AH538" s="94"/>
      <c r="AI538" s="94"/>
      <c r="AJ538" s="94"/>
    </row>
    <row r="539" spans="31:36" x14ac:dyDescent="0.25">
      <c r="AE539" s="94"/>
      <c r="AF539" s="94"/>
      <c r="AG539" s="94"/>
      <c r="AH539" s="94"/>
      <c r="AI539" s="94"/>
      <c r="AJ539" s="94"/>
    </row>
    <row r="540" spans="31:36" x14ac:dyDescent="0.25">
      <c r="AE540" s="94"/>
      <c r="AF540" s="94"/>
      <c r="AG540" s="94"/>
      <c r="AH540" s="94"/>
      <c r="AI540" s="94"/>
      <c r="AJ540" s="94"/>
    </row>
    <row r="541" spans="31:36" x14ac:dyDescent="0.25">
      <c r="AE541" s="94"/>
      <c r="AF541" s="94"/>
      <c r="AG541" s="94"/>
      <c r="AH541" s="94"/>
      <c r="AI541" s="94"/>
      <c r="AJ541" s="94"/>
    </row>
    <row r="542" spans="31:36" x14ac:dyDescent="0.25">
      <c r="AE542" s="94"/>
      <c r="AF542" s="94"/>
      <c r="AG542" s="94"/>
      <c r="AH542" s="94"/>
      <c r="AI542" s="94"/>
      <c r="AJ542" s="94"/>
    </row>
    <row r="543" spans="31:36" x14ac:dyDescent="0.25">
      <c r="AE543" s="94"/>
      <c r="AF543" s="94"/>
      <c r="AG543" s="94"/>
      <c r="AH543" s="94"/>
      <c r="AI543" s="94"/>
      <c r="AJ543" s="94"/>
    </row>
    <row r="544" spans="31:36" x14ac:dyDescent="0.25">
      <c r="AE544" s="94"/>
      <c r="AF544" s="94"/>
      <c r="AG544" s="94"/>
      <c r="AH544" s="94"/>
      <c r="AI544" s="94"/>
      <c r="AJ544" s="94"/>
    </row>
    <row r="545" spans="31:36" x14ac:dyDescent="0.25">
      <c r="AE545" s="94"/>
      <c r="AF545" s="94"/>
      <c r="AG545" s="94"/>
      <c r="AH545" s="94"/>
      <c r="AI545" s="94"/>
      <c r="AJ545" s="94"/>
    </row>
    <row r="546" spans="31:36" x14ac:dyDescent="0.25">
      <c r="AE546" s="94"/>
      <c r="AF546" s="94"/>
      <c r="AG546" s="94"/>
      <c r="AH546" s="94"/>
      <c r="AI546" s="94"/>
      <c r="AJ546" s="94"/>
    </row>
    <row r="547" spans="31:36" x14ac:dyDescent="0.25">
      <c r="AE547" s="94"/>
      <c r="AF547" s="94"/>
      <c r="AG547" s="94"/>
      <c r="AH547" s="94"/>
      <c r="AI547" s="94"/>
      <c r="AJ547" s="94"/>
    </row>
    <row r="548" spans="31:36" x14ac:dyDescent="0.25">
      <c r="AE548" s="94"/>
      <c r="AF548" s="94"/>
      <c r="AG548" s="94"/>
      <c r="AH548" s="94"/>
      <c r="AI548" s="94"/>
      <c r="AJ548" s="94"/>
    </row>
    <row r="549" spans="31:36" x14ac:dyDescent="0.25">
      <c r="AE549" s="94"/>
      <c r="AF549" s="94"/>
      <c r="AG549" s="94"/>
      <c r="AH549" s="94"/>
      <c r="AI549" s="94"/>
      <c r="AJ549" s="94"/>
    </row>
    <row r="550" spans="31:36" x14ac:dyDescent="0.25">
      <c r="AE550" s="94"/>
      <c r="AF550" s="94"/>
      <c r="AG550" s="94"/>
      <c r="AH550" s="94"/>
      <c r="AI550" s="94"/>
      <c r="AJ550" s="94"/>
    </row>
    <row r="551" spans="31:36" x14ac:dyDescent="0.25">
      <c r="AE551" s="94"/>
      <c r="AF551" s="94"/>
      <c r="AG551" s="94"/>
      <c r="AH551" s="94"/>
      <c r="AI551" s="94"/>
      <c r="AJ551" s="94"/>
    </row>
    <row r="552" spans="31:36" x14ac:dyDescent="0.25">
      <c r="AE552" s="94"/>
      <c r="AF552" s="94"/>
      <c r="AG552" s="94"/>
      <c r="AH552" s="94"/>
      <c r="AI552" s="94"/>
      <c r="AJ552" s="94"/>
    </row>
    <row r="553" spans="31:36" x14ac:dyDescent="0.25">
      <c r="AE553" s="94"/>
      <c r="AF553" s="94"/>
      <c r="AG553" s="94"/>
      <c r="AH553" s="94"/>
      <c r="AI553" s="94"/>
      <c r="AJ553" s="94"/>
    </row>
    <row r="554" spans="31:36" x14ac:dyDescent="0.25">
      <c r="AE554" s="94"/>
      <c r="AF554" s="94"/>
      <c r="AG554" s="94"/>
      <c r="AH554" s="94"/>
      <c r="AI554" s="94"/>
      <c r="AJ554" s="94"/>
    </row>
    <row r="555" spans="31:36" x14ac:dyDescent="0.25">
      <c r="AE555" s="94"/>
      <c r="AF555" s="94"/>
      <c r="AG555" s="94"/>
      <c r="AH555" s="94"/>
      <c r="AI555" s="94"/>
      <c r="AJ555" s="94"/>
    </row>
    <row r="556" spans="31:36" x14ac:dyDescent="0.25">
      <c r="AE556" s="94"/>
      <c r="AF556" s="94"/>
      <c r="AG556" s="94"/>
      <c r="AH556" s="94"/>
      <c r="AI556" s="94"/>
      <c r="AJ556" s="94"/>
    </row>
    <row r="557" spans="31:36" x14ac:dyDescent="0.25">
      <c r="AE557" s="94"/>
      <c r="AF557" s="94"/>
      <c r="AG557" s="94"/>
      <c r="AH557" s="94"/>
      <c r="AI557" s="94"/>
      <c r="AJ557" s="94"/>
    </row>
    <row r="558" spans="31:36" x14ac:dyDescent="0.25">
      <c r="AE558" s="94"/>
      <c r="AF558" s="94"/>
      <c r="AG558" s="94"/>
      <c r="AH558" s="94"/>
      <c r="AI558" s="94"/>
      <c r="AJ558" s="94"/>
    </row>
    <row r="559" spans="31:36" x14ac:dyDescent="0.25">
      <c r="AE559" s="94"/>
      <c r="AF559" s="94"/>
      <c r="AG559" s="94"/>
      <c r="AH559" s="94"/>
      <c r="AI559" s="94"/>
      <c r="AJ559" s="94"/>
    </row>
    <row r="560" spans="31:36" x14ac:dyDescent="0.25">
      <c r="AE560" s="94"/>
      <c r="AF560" s="94"/>
      <c r="AG560" s="94"/>
      <c r="AH560" s="94"/>
      <c r="AI560" s="94"/>
      <c r="AJ560" s="94"/>
    </row>
    <row r="561" spans="31:36" x14ac:dyDescent="0.25">
      <c r="AE561" s="94"/>
      <c r="AF561" s="94"/>
      <c r="AG561" s="94"/>
      <c r="AH561" s="94"/>
      <c r="AI561" s="94"/>
      <c r="AJ561" s="94"/>
    </row>
    <row r="562" spans="31:36" x14ac:dyDescent="0.25">
      <c r="AE562" s="94"/>
      <c r="AF562" s="94"/>
      <c r="AG562" s="94"/>
      <c r="AH562" s="94"/>
      <c r="AI562" s="94"/>
      <c r="AJ562" s="94"/>
    </row>
    <row r="563" spans="31:36" x14ac:dyDescent="0.25">
      <c r="AE563" s="94"/>
      <c r="AF563" s="94"/>
      <c r="AG563" s="94"/>
      <c r="AH563" s="94"/>
      <c r="AI563" s="94"/>
      <c r="AJ563" s="94"/>
    </row>
    <row r="564" spans="31:36" x14ac:dyDescent="0.25">
      <c r="AE564" s="94"/>
      <c r="AF564" s="94"/>
      <c r="AG564" s="94"/>
      <c r="AH564" s="94"/>
      <c r="AI564" s="94"/>
      <c r="AJ564" s="94"/>
    </row>
    <row r="565" spans="31:36" x14ac:dyDescent="0.25">
      <c r="AE565" s="94"/>
      <c r="AF565" s="94"/>
      <c r="AG565" s="94"/>
      <c r="AH565" s="94"/>
      <c r="AI565" s="94"/>
      <c r="AJ565" s="94"/>
    </row>
    <row r="566" spans="31:36" x14ac:dyDescent="0.25">
      <c r="AE566" s="94"/>
      <c r="AF566" s="94"/>
      <c r="AG566" s="94"/>
      <c r="AH566" s="94"/>
      <c r="AI566" s="94"/>
      <c r="AJ566" s="94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358C-0F36-4B1F-8E50-2EB4202B9F43}">
  <dimension ref="A1:HW174"/>
  <sheetViews>
    <sheetView zoomScaleNormal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M75" sqref="M75"/>
    </sheetView>
  </sheetViews>
  <sheetFormatPr defaultColWidth="9.6640625" defaultRowHeight="13.2" x14ac:dyDescent="0.25"/>
  <cols>
    <col min="1" max="1" width="49.44140625" customWidth="1"/>
    <col min="2" max="3" width="12" customWidth="1"/>
    <col min="4" max="4" width="11.88671875" bestFit="1" customWidth="1"/>
    <col min="5" max="5" width="11.5546875" bestFit="1" customWidth="1"/>
    <col min="6" max="8" width="12" bestFit="1" customWidth="1"/>
    <col min="9" max="9" width="11.88671875" customWidth="1"/>
    <col min="10" max="10" width="14.33203125" bestFit="1" customWidth="1"/>
    <col min="11" max="11" width="11.6640625" customWidth="1"/>
    <col min="12" max="12" width="10.44140625" customWidth="1"/>
    <col min="13" max="13" width="2.33203125" customWidth="1"/>
    <col min="14" max="14" width="11.5546875" customWidth="1"/>
    <col min="15" max="15" width="3.109375" customWidth="1"/>
    <col min="16" max="19" width="11.5546875" customWidth="1"/>
    <col min="20" max="20" width="9.6640625" customWidth="1"/>
    <col min="21" max="29" width="11.5546875" customWidth="1"/>
  </cols>
  <sheetData>
    <row r="1" spans="1:11" ht="14.25" customHeight="1" x14ac:dyDescent="0.3">
      <c r="A1" s="77" t="s">
        <v>86</v>
      </c>
    </row>
    <row r="3" spans="1:11" ht="15.6" x14ac:dyDescent="0.3">
      <c r="A3" s="83" t="s">
        <v>147</v>
      </c>
    </row>
    <row r="4" spans="1:11" x14ac:dyDescent="0.25">
      <c r="A4" s="1"/>
    </row>
    <row r="5" spans="1:11" x14ac:dyDescent="0.25">
      <c r="A5" s="78"/>
      <c r="B5" s="92" t="s">
        <v>154</v>
      </c>
      <c r="C5" s="92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</row>
    <row r="6" spans="1:11" x14ac:dyDescent="0.25">
      <c r="A6" s="74" t="s">
        <v>105</v>
      </c>
    </row>
    <row r="7" spans="1:11" x14ac:dyDescent="0.25">
      <c r="A7" s="79" t="s">
        <v>70</v>
      </c>
      <c r="B7" s="96" t="s">
        <v>123</v>
      </c>
      <c r="C7" s="96" t="s">
        <v>124</v>
      </c>
      <c r="D7" s="110" t="s">
        <v>155</v>
      </c>
      <c r="E7" s="110" t="s">
        <v>156</v>
      </c>
      <c r="F7" s="110" t="s">
        <v>126</v>
      </c>
      <c r="G7" s="110" t="s">
        <v>130</v>
      </c>
      <c r="H7" s="110" t="s">
        <v>131</v>
      </c>
      <c r="I7" s="110" t="s">
        <v>132</v>
      </c>
      <c r="J7" s="110" t="s">
        <v>134</v>
      </c>
      <c r="K7" s="110" t="s">
        <v>146</v>
      </c>
    </row>
    <row r="8" spans="1:11" x14ac:dyDescent="0.25">
      <c r="A8" s="8"/>
      <c r="B8" s="108" t="s">
        <v>145</v>
      </c>
      <c r="C8" s="108" t="s">
        <v>145</v>
      </c>
      <c r="D8" s="108" t="s">
        <v>145</v>
      </c>
      <c r="E8" s="108" t="s">
        <v>145</v>
      </c>
      <c r="F8" s="108" t="s">
        <v>145</v>
      </c>
      <c r="G8" s="108" t="s">
        <v>145</v>
      </c>
      <c r="H8" s="108" t="s">
        <v>145</v>
      </c>
      <c r="I8" s="108" t="s">
        <v>145</v>
      </c>
      <c r="J8" s="108" t="s">
        <v>145</v>
      </c>
      <c r="K8" s="108" t="s">
        <v>145</v>
      </c>
    </row>
    <row r="9" spans="1:11" x14ac:dyDescent="0.25">
      <c r="A9" s="9" t="s">
        <v>6</v>
      </c>
      <c r="B9" s="109" t="s">
        <v>7</v>
      </c>
      <c r="C9" s="109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2" t="s">
        <v>7</v>
      </c>
      <c r="I9" s="32" t="s">
        <v>7</v>
      </c>
      <c r="J9" s="32" t="s">
        <v>7</v>
      </c>
      <c r="K9" s="32" t="s">
        <v>7</v>
      </c>
    </row>
    <row r="10" spans="1:11" x14ac:dyDescent="0.25">
      <c r="A10" s="20"/>
      <c r="B10" s="8"/>
      <c r="C10" s="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21" t="s">
        <v>8</v>
      </c>
      <c r="B11" s="75">
        <v>0.4</v>
      </c>
      <c r="C11" s="75">
        <v>0.5</v>
      </c>
      <c r="D11" s="75">
        <v>0.5</v>
      </c>
      <c r="E11" s="75"/>
      <c r="F11" s="75"/>
      <c r="G11" s="75"/>
      <c r="H11" s="75"/>
      <c r="I11" s="75"/>
      <c r="J11" s="75"/>
      <c r="K11" s="16"/>
    </row>
    <row r="12" spans="1:11" x14ac:dyDescent="0.25">
      <c r="A12" s="21" t="s">
        <v>9</v>
      </c>
      <c r="B12" s="75">
        <v>3.75</v>
      </c>
      <c r="C12" s="75">
        <v>3.75</v>
      </c>
      <c r="D12" s="75">
        <v>3.75</v>
      </c>
      <c r="E12" s="75"/>
      <c r="F12" s="75"/>
      <c r="G12" s="75"/>
      <c r="H12" s="75"/>
      <c r="I12" s="75"/>
      <c r="J12" s="75"/>
      <c r="K12" s="16"/>
    </row>
    <row r="13" spans="1:11" x14ac:dyDescent="0.25">
      <c r="A13" s="21" t="s">
        <v>10</v>
      </c>
      <c r="B13" s="75">
        <v>435</v>
      </c>
      <c r="C13" s="75">
        <v>400</v>
      </c>
      <c r="D13" s="75">
        <v>390</v>
      </c>
      <c r="E13" s="75"/>
      <c r="F13" s="75"/>
      <c r="G13" s="75"/>
      <c r="H13" s="75"/>
      <c r="I13" s="75"/>
      <c r="J13" s="75"/>
      <c r="K13" s="16"/>
    </row>
    <row r="14" spans="1:11" x14ac:dyDescent="0.25">
      <c r="A14" s="21" t="s">
        <v>11</v>
      </c>
      <c r="B14" s="75">
        <v>2</v>
      </c>
      <c r="C14" s="75">
        <v>2</v>
      </c>
      <c r="D14" s="75">
        <v>2</v>
      </c>
      <c r="E14" s="75"/>
      <c r="F14" s="75"/>
      <c r="G14" s="75"/>
      <c r="H14" s="75"/>
      <c r="I14" s="75"/>
      <c r="J14" s="75"/>
      <c r="K14" s="16"/>
    </row>
    <row r="15" spans="1:11" x14ac:dyDescent="0.25">
      <c r="A15" s="21" t="s">
        <v>12</v>
      </c>
      <c r="B15" s="75">
        <v>36</v>
      </c>
      <c r="C15" s="75">
        <v>38</v>
      </c>
      <c r="D15" s="75">
        <v>38</v>
      </c>
      <c r="E15" s="75"/>
      <c r="F15" s="75"/>
      <c r="G15" s="75"/>
      <c r="H15" s="75"/>
      <c r="I15" s="75"/>
      <c r="J15" s="75"/>
      <c r="K15" s="16"/>
    </row>
    <row r="16" spans="1:11" x14ac:dyDescent="0.25">
      <c r="A16" s="21" t="s">
        <v>13</v>
      </c>
      <c r="B16" s="75">
        <v>155</v>
      </c>
      <c r="C16" s="75">
        <v>160</v>
      </c>
      <c r="D16" s="75">
        <v>160</v>
      </c>
      <c r="E16" s="75"/>
      <c r="F16" s="75"/>
      <c r="G16" s="75"/>
      <c r="H16" s="75"/>
      <c r="I16" s="75"/>
      <c r="J16" s="75"/>
      <c r="K16" s="16"/>
    </row>
    <row r="17" spans="1:231" x14ac:dyDescent="0.25">
      <c r="A17" s="21" t="s">
        <v>36</v>
      </c>
      <c r="B17" s="75">
        <v>27.5</v>
      </c>
      <c r="C17" s="75">
        <v>27.5</v>
      </c>
      <c r="D17" s="75">
        <v>31.5</v>
      </c>
      <c r="E17" s="75"/>
      <c r="F17" s="75"/>
      <c r="G17" s="75"/>
      <c r="H17" s="75"/>
      <c r="I17" s="75"/>
      <c r="J17" s="75"/>
      <c r="K17" s="16"/>
    </row>
    <row r="18" spans="1:231" x14ac:dyDescent="0.25">
      <c r="A18" s="21" t="s">
        <v>15</v>
      </c>
      <c r="B18" s="75">
        <v>48</v>
      </c>
      <c r="C18" s="75">
        <v>49</v>
      </c>
      <c r="D18" s="75">
        <v>49</v>
      </c>
      <c r="E18" s="75"/>
      <c r="F18" s="75"/>
      <c r="G18" s="75"/>
      <c r="H18" s="75"/>
      <c r="I18" s="75"/>
      <c r="J18" s="75"/>
      <c r="K18" s="16"/>
    </row>
    <row r="19" spans="1:231" x14ac:dyDescent="0.25">
      <c r="A19" s="21" t="s">
        <v>16</v>
      </c>
      <c r="B19" s="75">
        <v>325</v>
      </c>
      <c r="C19" s="75">
        <v>340</v>
      </c>
      <c r="D19" s="75">
        <v>340</v>
      </c>
      <c r="E19" s="75"/>
      <c r="F19" s="75"/>
      <c r="G19" s="75"/>
      <c r="H19" s="75"/>
      <c r="I19" s="75"/>
      <c r="J19" s="75"/>
      <c r="K19" s="16"/>
    </row>
    <row r="20" spans="1:231" x14ac:dyDescent="0.25">
      <c r="A20" s="20"/>
      <c r="B20" s="20"/>
      <c r="C20" s="20"/>
      <c r="D20" s="20"/>
      <c r="E20" s="16"/>
      <c r="F20" s="16"/>
      <c r="G20" s="16"/>
      <c r="H20" s="16"/>
      <c r="I20" s="16"/>
      <c r="J20" s="16"/>
      <c r="K20" s="16"/>
    </row>
    <row r="21" spans="1:231" x14ac:dyDescent="0.25">
      <c r="A21" s="22" t="s">
        <v>18</v>
      </c>
      <c r="B21" s="70">
        <f>SUM(B11:B19)</f>
        <v>1032.6500000000001</v>
      </c>
      <c r="C21" s="70">
        <f>SUM(C11:C19)</f>
        <v>1020.75</v>
      </c>
      <c r="D21" s="70">
        <f>SUM(D11:D19)</f>
        <v>1014.75</v>
      </c>
      <c r="E21" s="63">
        <f t="shared" ref="E21:J21" si="0">SUM(E11:E19)</f>
        <v>0</v>
      </c>
      <c r="F21" s="63">
        <f t="shared" si="0"/>
        <v>0</v>
      </c>
      <c r="G21" s="63">
        <f t="shared" si="0"/>
        <v>0</v>
      </c>
      <c r="H21" s="63">
        <f t="shared" si="0"/>
        <v>0</v>
      </c>
      <c r="I21" s="63">
        <f t="shared" si="0"/>
        <v>0</v>
      </c>
      <c r="J21" s="63">
        <f t="shared" si="0"/>
        <v>0</v>
      </c>
      <c r="K21" s="6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</row>
    <row r="22" spans="1:231" x14ac:dyDescent="0.25">
      <c r="A22" s="23"/>
      <c r="B22" s="23"/>
      <c r="C22" s="23"/>
      <c r="D22" s="23"/>
      <c r="E22" s="19"/>
      <c r="F22" s="19"/>
      <c r="G22" s="19"/>
      <c r="H22" s="19"/>
      <c r="I22" s="19"/>
      <c r="J22" s="19"/>
      <c r="K22" s="19"/>
    </row>
    <row r="25" spans="1:231" x14ac:dyDescent="0.25">
      <c r="A25" s="74" t="s">
        <v>106</v>
      </c>
    </row>
    <row r="26" spans="1:231" x14ac:dyDescent="0.25">
      <c r="A26" s="79" t="s">
        <v>71</v>
      </c>
      <c r="B26" t="s">
        <v>123</v>
      </c>
      <c r="C26" t="s">
        <v>124</v>
      </c>
      <c r="D26" t="s">
        <v>124</v>
      </c>
      <c r="E26" t="s">
        <v>125</v>
      </c>
      <c r="F26" t="s">
        <v>127</v>
      </c>
      <c r="G26" t="s">
        <v>129</v>
      </c>
      <c r="H26" t="str">
        <f t="shared" ref="H26:J27" si="1">H7</f>
        <v>6th  Forecast</v>
      </c>
      <c r="I26" t="str">
        <f t="shared" si="1"/>
        <v>7th  Forecast</v>
      </c>
      <c r="J26" t="str">
        <f t="shared" si="1"/>
        <v>Final  Forecast</v>
      </c>
      <c r="K26" t="str">
        <f>K7</f>
        <v>1ste skatting</v>
      </c>
    </row>
    <row r="27" spans="1:231" x14ac:dyDescent="0.25">
      <c r="A27" s="8"/>
      <c r="B27" s="29" t="str">
        <f t="shared" ref="B27:G27" si="2">B8</f>
        <v>2014/15*</v>
      </c>
      <c r="C27" s="29" t="str">
        <f t="shared" si="2"/>
        <v>2014/15*</v>
      </c>
      <c r="D27" s="30" t="str">
        <f t="shared" si="2"/>
        <v>2014/15*</v>
      </c>
      <c r="E27" s="30" t="str">
        <f t="shared" si="2"/>
        <v>2014/15*</v>
      </c>
      <c r="F27" s="30" t="str">
        <f t="shared" si="2"/>
        <v>2014/15*</v>
      </c>
      <c r="G27" s="30" t="str">
        <f t="shared" si="2"/>
        <v>2014/15*</v>
      </c>
      <c r="H27" s="30" t="str">
        <f t="shared" si="1"/>
        <v>2014/15*</v>
      </c>
      <c r="I27" s="30" t="str">
        <f t="shared" si="1"/>
        <v>2014/15*</v>
      </c>
      <c r="J27" s="30" t="str">
        <f t="shared" si="1"/>
        <v>2014/15*</v>
      </c>
      <c r="K27" s="30" t="s">
        <v>136</v>
      </c>
    </row>
    <row r="28" spans="1:231" x14ac:dyDescent="0.25">
      <c r="A28" s="9" t="s">
        <v>6</v>
      </c>
      <c r="B28" s="32" t="s">
        <v>7</v>
      </c>
      <c r="C28" s="32" t="s">
        <v>7</v>
      </c>
      <c r="D28" s="33" t="s">
        <v>7</v>
      </c>
      <c r="E28" s="33" t="s">
        <v>7</v>
      </c>
      <c r="F28" s="33" t="s">
        <v>7</v>
      </c>
      <c r="G28" s="33" t="s">
        <v>7</v>
      </c>
      <c r="H28" s="33" t="s">
        <v>7</v>
      </c>
      <c r="I28" s="33" t="s">
        <v>7</v>
      </c>
      <c r="J28" s="33" t="s">
        <v>7</v>
      </c>
      <c r="K28" s="33" t="s">
        <v>7</v>
      </c>
    </row>
    <row r="29" spans="1:231" x14ac:dyDescent="0.25">
      <c r="A29" s="20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231" x14ac:dyDescent="0.25">
      <c r="A30" s="21" t="s">
        <v>8</v>
      </c>
      <c r="B30" s="16">
        <v>3.5</v>
      </c>
      <c r="C30" s="16">
        <v>4</v>
      </c>
      <c r="D30" s="16">
        <v>4</v>
      </c>
      <c r="E30" s="16"/>
      <c r="F30" s="16"/>
      <c r="G30" s="16"/>
      <c r="H30" s="16"/>
      <c r="I30" s="16"/>
      <c r="J30" s="16"/>
      <c r="K30" s="16"/>
    </row>
    <row r="31" spans="1:231" x14ac:dyDescent="0.25">
      <c r="A31" s="21" t="s">
        <v>9</v>
      </c>
      <c r="B31" s="16">
        <v>50</v>
      </c>
      <c r="C31" s="16">
        <v>50</v>
      </c>
      <c r="D31" s="16">
        <v>50</v>
      </c>
      <c r="E31" s="16"/>
      <c r="F31" s="16"/>
      <c r="G31" s="16"/>
      <c r="H31" s="16"/>
      <c r="I31" s="16"/>
      <c r="J31" s="16"/>
      <c r="K31" s="16"/>
    </row>
    <row r="32" spans="1:231" x14ac:dyDescent="0.25">
      <c r="A32" s="21" t="s">
        <v>10</v>
      </c>
      <c r="B32" s="16">
        <v>350</v>
      </c>
      <c r="C32" s="16">
        <v>325</v>
      </c>
      <c r="D32" s="16">
        <v>310</v>
      </c>
      <c r="E32" s="16"/>
      <c r="F32" s="16"/>
      <c r="G32" s="16"/>
      <c r="H32" s="16"/>
      <c r="I32" s="16"/>
      <c r="J32" s="16"/>
      <c r="K32" s="16"/>
    </row>
    <row r="33" spans="1:231" x14ac:dyDescent="0.25">
      <c r="A33" s="21" t="s">
        <v>11</v>
      </c>
      <c r="B33" s="16">
        <v>12</v>
      </c>
      <c r="C33" s="16">
        <v>12</v>
      </c>
      <c r="D33" s="16">
        <v>12</v>
      </c>
      <c r="E33" s="16"/>
      <c r="F33" s="16"/>
      <c r="G33" s="16"/>
      <c r="H33" s="16"/>
      <c r="I33" s="16"/>
      <c r="J33" s="16"/>
      <c r="K33" s="16"/>
    </row>
    <row r="34" spans="1:231" x14ac:dyDescent="0.25">
      <c r="A34" s="21" t="s">
        <v>12</v>
      </c>
      <c r="B34" s="16">
        <v>42</v>
      </c>
      <c r="C34" s="16">
        <v>48</v>
      </c>
      <c r="D34" s="16">
        <v>48</v>
      </c>
      <c r="E34" s="16"/>
      <c r="F34" s="16"/>
      <c r="G34" s="16"/>
      <c r="H34" s="16"/>
      <c r="I34" s="16"/>
      <c r="J34" s="16"/>
      <c r="K34" s="16"/>
    </row>
    <row r="35" spans="1:231" x14ac:dyDescent="0.25">
      <c r="A35" s="21" t="s">
        <v>13</v>
      </c>
      <c r="B35" s="16">
        <v>315</v>
      </c>
      <c r="C35" s="16">
        <v>330</v>
      </c>
      <c r="D35" s="16">
        <v>330</v>
      </c>
      <c r="E35" s="16"/>
      <c r="F35" s="16"/>
      <c r="G35" s="16"/>
      <c r="H35" s="16"/>
      <c r="I35" s="16"/>
      <c r="J35" s="16"/>
      <c r="K35" s="16"/>
    </row>
    <row r="36" spans="1:231" x14ac:dyDescent="0.25">
      <c r="A36" s="21" t="s">
        <v>36</v>
      </c>
      <c r="B36" s="16">
        <v>20</v>
      </c>
      <c r="C36" s="16">
        <v>20</v>
      </c>
      <c r="D36" s="16">
        <v>22</v>
      </c>
      <c r="E36" s="16"/>
      <c r="F36" s="16"/>
      <c r="G36" s="16"/>
      <c r="H36" s="16"/>
      <c r="I36" s="16"/>
      <c r="J36" s="16"/>
      <c r="K36" s="16"/>
    </row>
    <row r="37" spans="1:231" x14ac:dyDescent="0.25">
      <c r="A37" s="21" t="s">
        <v>15</v>
      </c>
      <c r="B37" s="16">
        <v>60</v>
      </c>
      <c r="C37" s="16">
        <v>56</v>
      </c>
      <c r="D37" s="16">
        <v>56</v>
      </c>
      <c r="E37" s="16"/>
      <c r="F37" s="16"/>
      <c r="G37" s="16"/>
      <c r="H37" s="16"/>
      <c r="I37" s="16"/>
      <c r="J37" s="16"/>
      <c r="K37" s="16"/>
    </row>
    <row r="38" spans="1:231" x14ac:dyDescent="0.25">
      <c r="A38" s="21" t="s">
        <v>16</v>
      </c>
      <c r="B38" s="16">
        <v>110</v>
      </c>
      <c r="C38" s="16">
        <v>100</v>
      </c>
      <c r="D38" s="16">
        <v>100</v>
      </c>
      <c r="E38" s="16"/>
      <c r="F38" s="16"/>
      <c r="G38" s="16"/>
      <c r="H38" s="16"/>
      <c r="I38" s="16"/>
      <c r="J38" s="16"/>
      <c r="K38" s="16"/>
    </row>
    <row r="39" spans="1:231" x14ac:dyDescent="0.25">
      <c r="A39" s="20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231" x14ac:dyDescent="0.25">
      <c r="A40" s="22" t="s">
        <v>18</v>
      </c>
      <c r="B40" s="63">
        <f t="shared" ref="B40:J40" si="3">SUM(B30:B38)</f>
        <v>962.5</v>
      </c>
      <c r="C40" s="63">
        <f t="shared" si="3"/>
        <v>945</v>
      </c>
      <c r="D40" s="63">
        <f>SUM(D30:D38)</f>
        <v>932</v>
      </c>
      <c r="E40" s="70">
        <f t="shared" si="3"/>
        <v>0</v>
      </c>
      <c r="F40" s="70">
        <f t="shared" si="3"/>
        <v>0</v>
      </c>
      <c r="G40" s="70">
        <f t="shared" si="3"/>
        <v>0</v>
      </c>
      <c r="H40" s="70">
        <f t="shared" si="3"/>
        <v>0</v>
      </c>
      <c r="I40" s="70">
        <f t="shared" si="3"/>
        <v>0</v>
      </c>
      <c r="J40" s="70">
        <f t="shared" si="3"/>
        <v>0</v>
      </c>
      <c r="K40" s="7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</row>
    <row r="41" spans="1:231" x14ac:dyDescent="0.25">
      <c r="A41" s="23"/>
      <c r="B41" s="19"/>
      <c r="C41" s="19"/>
      <c r="D41" s="28"/>
      <c r="E41" s="28"/>
      <c r="F41" s="19"/>
      <c r="G41" s="19"/>
      <c r="H41" s="19"/>
      <c r="I41" s="19"/>
      <c r="J41" s="19"/>
      <c r="K41" s="19"/>
    </row>
    <row r="43" spans="1:231" x14ac:dyDescent="0.25">
      <c r="A43" s="37" t="s">
        <v>32</v>
      </c>
    </row>
    <row r="44" spans="1:231" x14ac:dyDescent="0.25">
      <c r="A44" s="79" t="s">
        <v>73</v>
      </c>
      <c r="B44" s="107" t="s">
        <v>123</v>
      </c>
      <c r="C44" s="107" t="s">
        <v>124</v>
      </c>
      <c r="D44" t="s">
        <v>124</v>
      </c>
      <c r="E44" t="s">
        <v>125</v>
      </c>
      <c r="F44" t="s">
        <v>127</v>
      </c>
      <c r="G44" t="s">
        <v>129</v>
      </c>
      <c r="H44" t="str">
        <f t="shared" ref="H44:J45" si="4">H26</f>
        <v>6th  Forecast</v>
      </c>
      <c r="I44" t="str">
        <f t="shared" si="4"/>
        <v>7th  Forecast</v>
      </c>
      <c r="J44" t="str">
        <f t="shared" si="4"/>
        <v>Final  Forecast</v>
      </c>
      <c r="K44" s="92" t="s">
        <v>135</v>
      </c>
    </row>
    <row r="45" spans="1:231" x14ac:dyDescent="0.25">
      <c r="A45" s="38"/>
      <c r="B45" s="44" t="str">
        <f t="shared" ref="B45:G45" si="5">B27</f>
        <v>2014/15*</v>
      </c>
      <c r="C45" s="44" t="str">
        <f t="shared" si="5"/>
        <v>2014/15*</v>
      </c>
      <c r="D45" s="44" t="str">
        <f t="shared" si="5"/>
        <v>2014/15*</v>
      </c>
      <c r="E45" s="44" t="str">
        <f t="shared" si="5"/>
        <v>2014/15*</v>
      </c>
      <c r="F45" s="44" t="str">
        <f t="shared" si="5"/>
        <v>2014/15*</v>
      </c>
      <c r="G45" s="44" t="str">
        <f t="shared" si="5"/>
        <v>2014/15*</v>
      </c>
      <c r="H45" s="44" t="str">
        <f t="shared" si="4"/>
        <v>2014/15*</v>
      </c>
      <c r="I45" s="44" t="str">
        <f t="shared" si="4"/>
        <v>2014/15*</v>
      </c>
      <c r="J45" s="44" t="str">
        <f t="shared" si="4"/>
        <v>2014/15*</v>
      </c>
      <c r="K45" s="31" t="s">
        <v>136</v>
      </c>
    </row>
    <row r="46" spans="1:231" x14ac:dyDescent="0.25">
      <c r="A46" s="19"/>
      <c r="B46" s="33" t="s">
        <v>7</v>
      </c>
      <c r="C46" s="33" t="s">
        <v>7</v>
      </c>
      <c r="D46" s="33" t="s">
        <v>7</v>
      </c>
      <c r="E46" s="33" t="s">
        <v>7</v>
      </c>
      <c r="F46" s="33" t="s">
        <v>7</v>
      </c>
      <c r="G46" s="33" t="s">
        <v>7</v>
      </c>
      <c r="H46" s="33" t="s">
        <v>7</v>
      </c>
      <c r="I46" s="33" t="s">
        <v>7</v>
      </c>
      <c r="J46" s="33" t="s">
        <v>7</v>
      </c>
      <c r="K46" s="33" t="s">
        <v>7</v>
      </c>
    </row>
    <row r="47" spans="1:231" x14ac:dyDescent="0.25">
      <c r="A47" s="39" t="s">
        <v>18</v>
      </c>
      <c r="B47" s="43">
        <f t="shared" ref="B47:J47" si="6">B21+B40</f>
        <v>1995.15</v>
      </c>
      <c r="C47" s="43">
        <f>C21+C40</f>
        <v>1965.75</v>
      </c>
      <c r="D47" s="43">
        <f t="shared" si="6"/>
        <v>1946.75</v>
      </c>
      <c r="E47" s="43">
        <f t="shared" si="6"/>
        <v>0</v>
      </c>
      <c r="F47" s="43">
        <f t="shared" si="6"/>
        <v>0</v>
      </c>
      <c r="G47" s="43">
        <f t="shared" si="6"/>
        <v>0</v>
      </c>
      <c r="H47" s="43">
        <f t="shared" si="6"/>
        <v>0</v>
      </c>
      <c r="I47" s="43">
        <f t="shared" si="6"/>
        <v>0</v>
      </c>
      <c r="J47" s="43">
        <f t="shared" si="6"/>
        <v>0</v>
      </c>
      <c r="K47" s="43"/>
    </row>
    <row r="48" spans="1:231" x14ac:dyDescent="0.25">
      <c r="A48" s="2"/>
    </row>
    <row r="49" spans="1:11" x14ac:dyDescent="0.25">
      <c r="A49" s="2"/>
    </row>
    <row r="50" spans="1:11" x14ac:dyDescent="0.25">
      <c r="A50" s="74" t="s">
        <v>107</v>
      </c>
    </row>
    <row r="51" spans="1:11" x14ac:dyDescent="0.25">
      <c r="A51" s="79" t="s">
        <v>72</v>
      </c>
      <c r="B51" s="107" t="s">
        <v>123</v>
      </c>
      <c r="C51" s="107" t="s">
        <v>124</v>
      </c>
      <c r="D51" t="s">
        <v>124</v>
      </c>
      <c r="E51" t="str">
        <f>E7</f>
        <v>4rd Forecast</v>
      </c>
      <c r="F51" t="s">
        <v>127</v>
      </c>
      <c r="G51" t="s">
        <v>129</v>
      </c>
      <c r="H51" t="str">
        <f>H44</f>
        <v>6th  Forecast</v>
      </c>
      <c r="I51" t="str">
        <f>I44</f>
        <v>7th  Forecast</v>
      </c>
      <c r="J51" t="str">
        <f>J44</f>
        <v>Final  Forecast</v>
      </c>
      <c r="K51" t="str">
        <f>K26</f>
        <v>1ste skatting</v>
      </c>
    </row>
    <row r="52" spans="1:11" x14ac:dyDescent="0.25">
      <c r="A52" s="8"/>
      <c r="B52" s="14" t="str">
        <f>B8</f>
        <v>2014/15*</v>
      </c>
      <c r="C52" s="14" t="str">
        <f>C8</f>
        <v>2014/15*</v>
      </c>
      <c r="D52" s="14" t="str">
        <f>D8</f>
        <v>2014/15*</v>
      </c>
      <c r="E52" s="14" t="str">
        <f>E8</f>
        <v>2014/15*</v>
      </c>
      <c r="F52" s="12" t="str">
        <f t="shared" ref="F52:K52" si="7">F8</f>
        <v>2014/15*</v>
      </c>
      <c r="G52" s="12" t="str">
        <f t="shared" si="7"/>
        <v>2014/15*</v>
      </c>
      <c r="H52" s="12" t="str">
        <f t="shared" si="7"/>
        <v>2014/15*</v>
      </c>
      <c r="I52" s="12" t="str">
        <f t="shared" si="7"/>
        <v>2014/15*</v>
      </c>
      <c r="J52" s="12" t="str">
        <f t="shared" si="7"/>
        <v>2014/15*</v>
      </c>
      <c r="K52" s="12" t="str">
        <f t="shared" si="7"/>
        <v>2014/15*</v>
      </c>
    </row>
    <row r="53" spans="1:11" x14ac:dyDescent="0.25">
      <c r="A53" s="9" t="s">
        <v>6</v>
      </c>
      <c r="B53" s="15" t="s">
        <v>19</v>
      </c>
      <c r="C53" s="15" t="s">
        <v>19</v>
      </c>
      <c r="D53" s="15" t="s">
        <v>19</v>
      </c>
      <c r="E53" s="15" t="s">
        <v>19</v>
      </c>
      <c r="F53" s="13" t="s">
        <v>19</v>
      </c>
      <c r="G53" s="13" t="s">
        <v>19</v>
      </c>
      <c r="H53" s="13" t="s">
        <v>19</v>
      </c>
      <c r="I53" s="13" t="s">
        <v>19</v>
      </c>
      <c r="J53" s="13" t="s">
        <v>19</v>
      </c>
      <c r="K53" s="13" t="s">
        <v>19</v>
      </c>
    </row>
    <row r="54" spans="1:11" x14ac:dyDescent="0.25">
      <c r="A54" s="20"/>
      <c r="B54" s="38"/>
      <c r="C54" s="38"/>
      <c r="D54" s="16"/>
      <c r="F54" s="38"/>
      <c r="G54" s="38"/>
      <c r="H54" s="38"/>
      <c r="I54" s="38"/>
      <c r="J54" s="38"/>
      <c r="K54" s="38"/>
    </row>
    <row r="55" spans="1:11" x14ac:dyDescent="0.25">
      <c r="A55" s="21" t="s">
        <v>8</v>
      </c>
      <c r="B55" s="38">
        <v>4</v>
      </c>
      <c r="C55" s="4">
        <v>5</v>
      </c>
      <c r="D55" s="4">
        <v>5</v>
      </c>
      <c r="E55" s="4"/>
      <c r="F55" s="4"/>
      <c r="G55" s="4"/>
      <c r="H55" s="4"/>
      <c r="I55" s="4"/>
      <c r="J55" s="4"/>
      <c r="K55" s="4"/>
    </row>
    <row r="56" spans="1:11" x14ac:dyDescent="0.25">
      <c r="A56" s="21" t="s">
        <v>9</v>
      </c>
      <c r="B56" s="16">
        <v>37.5</v>
      </c>
      <c r="C56" s="4">
        <v>37.5</v>
      </c>
      <c r="D56" s="4">
        <v>35.625</v>
      </c>
      <c r="E56" s="4"/>
      <c r="F56" s="4"/>
      <c r="G56" s="4"/>
      <c r="H56" s="4"/>
      <c r="I56" s="4"/>
      <c r="J56" s="4"/>
      <c r="K56" s="4"/>
    </row>
    <row r="57" spans="1:11" x14ac:dyDescent="0.25">
      <c r="A57" s="21" t="s">
        <v>10</v>
      </c>
      <c r="B57" s="16">
        <v>1392</v>
      </c>
      <c r="C57" s="4">
        <v>1240</v>
      </c>
      <c r="D57" s="4">
        <v>1131</v>
      </c>
      <c r="E57" s="4"/>
      <c r="F57" s="4"/>
      <c r="G57" s="4"/>
      <c r="H57" s="4"/>
      <c r="I57" s="4"/>
      <c r="J57" s="4"/>
      <c r="K57" s="4"/>
    </row>
    <row r="58" spans="1:11" x14ac:dyDescent="0.25">
      <c r="A58" s="21" t="s">
        <v>11</v>
      </c>
      <c r="B58" s="16">
        <v>10</v>
      </c>
      <c r="C58" s="4">
        <v>10</v>
      </c>
      <c r="D58" s="4">
        <v>10</v>
      </c>
      <c r="E58" s="4"/>
      <c r="F58" s="4"/>
      <c r="G58" s="4"/>
      <c r="H58" s="4"/>
      <c r="I58" s="4"/>
      <c r="J58" s="4"/>
      <c r="K58" s="4"/>
    </row>
    <row r="59" spans="1:11" x14ac:dyDescent="0.25">
      <c r="A59" s="21" t="s">
        <v>12</v>
      </c>
      <c r="B59" s="16">
        <v>162</v>
      </c>
      <c r="C59" s="4">
        <v>190</v>
      </c>
      <c r="D59" s="4">
        <v>190</v>
      </c>
      <c r="E59" s="4"/>
      <c r="F59" s="4"/>
      <c r="G59" s="4"/>
      <c r="H59" s="4"/>
      <c r="I59" s="4"/>
      <c r="J59" s="4"/>
      <c r="K59" s="4"/>
    </row>
    <row r="60" spans="1:11" x14ac:dyDescent="0.25">
      <c r="A60" s="21" t="s">
        <v>13</v>
      </c>
      <c r="B60" s="16">
        <v>682</v>
      </c>
      <c r="C60" s="4">
        <v>656</v>
      </c>
      <c r="D60" s="4">
        <v>640</v>
      </c>
      <c r="E60" s="4"/>
      <c r="F60" s="4"/>
      <c r="G60" s="4"/>
      <c r="H60" s="4"/>
      <c r="I60" s="4"/>
      <c r="J60" s="4"/>
      <c r="K60" s="4"/>
    </row>
    <row r="61" spans="1:11" x14ac:dyDescent="0.25">
      <c r="A61" s="21" t="s">
        <v>14</v>
      </c>
      <c r="B61" s="16">
        <v>137.5</v>
      </c>
      <c r="C61" s="4">
        <v>137.5</v>
      </c>
      <c r="D61" s="4">
        <v>173.25</v>
      </c>
      <c r="E61" s="4"/>
      <c r="F61" s="4"/>
      <c r="G61" s="4"/>
      <c r="H61" s="4"/>
      <c r="I61" s="4"/>
      <c r="J61" s="4"/>
      <c r="K61" s="4"/>
    </row>
    <row r="62" spans="1:11" x14ac:dyDescent="0.25">
      <c r="A62" s="21" t="s">
        <v>15</v>
      </c>
      <c r="B62" s="16">
        <v>192</v>
      </c>
      <c r="C62" s="4">
        <v>205.8</v>
      </c>
      <c r="D62" s="4">
        <v>205.8</v>
      </c>
      <c r="E62" s="4"/>
      <c r="F62" s="4"/>
      <c r="G62" s="4"/>
      <c r="H62" s="4"/>
      <c r="I62" s="4"/>
      <c r="J62" s="4"/>
      <c r="K62" s="4"/>
    </row>
    <row r="63" spans="1:11" x14ac:dyDescent="0.25">
      <c r="A63" s="21" t="s">
        <v>16</v>
      </c>
      <c r="B63" s="16">
        <v>650</v>
      </c>
      <c r="C63" s="4">
        <v>714</v>
      </c>
      <c r="D63" s="4">
        <v>680</v>
      </c>
      <c r="E63" s="4"/>
      <c r="F63" s="4"/>
      <c r="G63" s="4"/>
      <c r="H63" s="4"/>
      <c r="I63" s="4"/>
      <c r="J63" s="4"/>
      <c r="K63" s="4"/>
    </row>
    <row r="64" spans="1:11" x14ac:dyDescent="0.25">
      <c r="A64" s="20"/>
      <c r="B64" s="16"/>
      <c r="C64" s="16"/>
      <c r="D64" s="75"/>
      <c r="E64" s="75"/>
      <c r="F64" s="4"/>
      <c r="G64" s="75"/>
      <c r="H64" s="75"/>
      <c r="I64" s="75"/>
      <c r="J64" s="75"/>
      <c r="K64" s="75"/>
    </row>
    <row r="65" spans="1:231" x14ac:dyDescent="0.25">
      <c r="A65" s="22" t="s">
        <v>18</v>
      </c>
      <c r="B65" s="76">
        <f t="shared" ref="B65:G65" si="8">SUM(B55:B63)</f>
        <v>3267</v>
      </c>
      <c r="C65" s="76">
        <f>SUM(C55:C63)</f>
        <v>3195.8</v>
      </c>
      <c r="D65" s="76">
        <f t="shared" si="8"/>
        <v>3070.6750000000002</v>
      </c>
      <c r="E65" s="76">
        <f t="shared" si="8"/>
        <v>0</v>
      </c>
      <c r="F65" s="76">
        <f t="shared" si="8"/>
        <v>0</v>
      </c>
      <c r="G65" s="76">
        <f t="shared" si="8"/>
        <v>0</v>
      </c>
      <c r="H65" s="76">
        <f>SUM(H55:H63)</f>
        <v>0</v>
      </c>
      <c r="I65" s="76">
        <f>SUM(I55:I63)</f>
        <v>0</v>
      </c>
      <c r="J65" s="76">
        <f>SUM(J55:J63)</f>
        <v>0</v>
      </c>
      <c r="K65" s="7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</row>
    <row r="66" spans="1:23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231" x14ac:dyDescent="0.25">
      <c r="B67" s="111">
        <f>B65*1000</f>
        <v>3267000</v>
      </c>
      <c r="C67" s="111">
        <f>C65*1000</f>
        <v>3195800</v>
      </c>
      <c r="D67" s="111">
        <f t="shared" ref="D67:J67" si="9">D65*1000</f>
        <v>3070675</v>
      </c>
      <c r="E67" s="111">
        <f t="shared" si="9"/>
        <v>0</v>
      </c>
      <c r="F67" s="111">
        <f t="shared" si="9"/>
        <v>0</v>
      </c>
      <c r="G67" s="111">
        <f t="shared" si="9"/>
        <v>0</v>
      </c>
      <c r="H67" s="111">
        <f t="shared" si="9"/>
        <v>0</v>
      </c>
      <c r="I67" s="111">
        <f t="shared" si="9"/>
        <v>0</v>
      </c>
      <c r="J67" s="111">
        <f t="shared" si="9"/>
        <v>0</v>
      </c>
    </row>
    <row r="68" spans="1:231" x14ac:dyDescent="0.25">
      <c r="B68" s="122">
        <v>4680118</v>
      </c>
      <c r="C68" s="122">
        <v>4680119</v>
      </c>
      <c r="D68">
        <f>B68</f>
        <v>4680118</v>
      </c>
      <c r="E68">
        <f t="shared" ref="E68:J68" si="10">D68</f>
        <v>4680118</v>
      </c>
      <c r="F68">
        <f t="shared" si="10"/>
        <v>4680118</v>
      </c>
      <c r="G68">
        <f t="shared" si="10"/>
        <v>4680118</v>
      </c>
      <c r="H68">
        <f t="shared" si="10"/>
        <v>4680118</v>
      </c>
      <c r="I68">
        <f t="shared" si="10"/>
        <v>4680118</v>
      </c>
      <c r="J68">
        <f t="shared" si="10"/>
        <v>4680118</v>
      </c>
    </row>
    <row r="70" spans="1:231" x14ac:dyDescent="0.25">
      <c r="A70" s="74" t="s">
        <v>107</v>
      </c>
    </row>
    <row r="71" spans="1:231" x14ac:dyDescent="0.25">
      <c r="A71" s="79" t="s">
        <v>74</v>
      </c>
      <c r="B71" s="107" t="s">
        <v>123</v>
      </c>
      <c r="C71" s="107" t="s">
        <v>124</v>
      </c>
      <c r="D71" t="s">
        <v>124</v>
      </c>
      <c r="E71" t="s">
        <v>125</v>
      </c>
      <c r="F71" t="s">
        <v>127</v>
      </c>
      <c r="G71" t="s">
        <v>129</v>
      </c>
      <c r="H71" t="str">
        <f t="shared" ref="H71:J72" si="11">H51</f>
        <v>6th  Forecast</v>
      </c>
      <c r="I71" t="str">
        <f t="shared" si="11"/>
        <v>7th  Forecast</v>
      </c>
      <c r="J71" t="str">
        <f t="shared" si="11"/>
        <v>Final  Forecast</v>
      </c>
      <c r="K71" t="str">
        <f>K51</f>
        <v>1ste skatting</v>
      </c>
    </row>
    <row r="72" spans="1:231" x14ac:dyDescent="0.25">
      <c r="A72" s="8"/>
      <c r="B72" s="64" t="str">
        <f t="shared" ref="B72:G72" si="12">B52</f>
        <v>2014/15*</v>
      </c>
      <c r="C72" s="64" t="str">
        <f t="shared" si="12"/>
        <v>2014/15*</v>
      </c>
      <c r="D72" s="14" t="str">
        <f t="shared" si="12"/>
        <v>2014/15*</v>
      </c>
      <c r="E72" s="14" t="str">
        <f t="shared" si="12"/>
        <v>2014/15*</v>
      </c>
      <c r="F72" s="47" t="str">
        <f t="shared" si="12"/>
        <v>2014/15*</v>
      </c>
      <c r="G72" s="47" t="str">
        <f t="shared" si="12"/>
        <v>2014/15*</v>
      </c>
      <c r="H72" s="47" t="str">
        <f t="shared" si="11"/>
        <v>2014/15*</v>
      </c>
      <c r="I72" s="47" t="str">
        <f t="shared" si="11"/>
        <v>2014/15*</v>
      </c>
      <c r="J72" s="47" t="str">
        <f t="shared" si="11"/>
        <v>2014/15*</v>
      </c>
      <c r="K72" s="47" t="str">
        <f>K27</f>
        <v>2014/15</v>
      </c>
    </row>
    <row r="73" spans="1:231" x14ac:dyDescent="0.25">
      <c r="A73" s="9" t="s">
        <v>6</v>
      </c>
      <c r="B73" s="15" t="s">
        <v>19</v>
      </c>
      <c r="C73" s="15" t="s">
        <v>19</v>
      </c>
      <c r="D73" s="15" t="s">
        <v>19</v>
      </c>
      <c r="E73" s="15" t="s">
        <v>19</v>
      </c>
      <c r="F73" s="13" t="s">
        <v>19</v>
      </c>
      <c r="G73" s="13" t="s">
        <v>19</v>
      </c>
      <c r="H73" s="13" t="s">
        <v>19</v>
      </c>
      <c r="I73" s="13" t="s">
        <v>19</v>
      </c>
      <c r="J73" s="13" t="s">
        <v>19</v>
      </c>
      <c r="K73" s="13" t="s">
        <v>19</v>
      </c>
    </row>
    <row r="74" spans="1:231" x14ac:dyDescent="0.25">
      <c r="A74" s="20"/>
      <c r="B74" s="38"/>
      <c r="C74" s="38"/>
      <c r="D74" s="16"/>
      <c r="E74" s="38"/>
      <c r="F74" s="38"/>
      <c r="G74" s="38"/>
      <c r="H74" s="38"/>
      <c r="I74" s="38"/>
      <c r="J74" s="38"/>
      <c r="K74" s="38"/>
    </row>
    <row r="75" spans="1:231" x14ac:dyDescent="0.25">
      <c r="A75" s="21" t="s">
        <v>8</v>
      </c>
      <c r="B75" s="17">
        <v>35</v>
      </c>
      <c r="C75" s="17">
        <v>40</v>
      </c>
      <c r="D75" s="17">
        <v>40</v>
      </c>
      <c r="E75" s="4"/>
      <c r="F75" s="4"/>
      <c r="G75" s="17"/>
      <c r="H75" s="17"/>
      <c r="I75" s="17"/>
      <c r="J75" s="17"/>
      <c r="K75" s="17"/>
    </row>
    <row r="76" spans="1:231" x14ac:dyDescent="0.25">
      <c r="A76" s="21" t="s">
        <v>9</v>
      </c>
      <c r="B76" s="17">
        <v>675</v>
      </c>
      <c r="C76" s="17">
        <v>675</v>
      </c>
      <c r="D76" s="17">
        <v>650</v>
      </c>
      <c r="E76" s="4"/>
      <c r="F76" s="4"/>
      <c r="G76" s="17"/>
      <c r="H76" s="17"/>
      <c r="I76" s="17"/>
      <c r="J76" s="17"/>
      <c r="K76" s="17"/>
    </row>
    <row r="77" spans="1:231" x14ac:dyDescent="0.25">
      <c r="A77" s="21" t="s">
        <v>10</v>
      </c>
      <c r="B77" s="17">
        <v>1155</v>
      </c>
      <c r="C77" s="17">
        <v>1023.75</v>
      </c>
      <c r="D77" s="17">
        <v>961</v>
      </c>
      <c r="E77" s="4"/>
      <c r="F77" s="4"/>
      <c r="G77" s="17"/>
      <c r="H77" s="17"/>
      <c r="I77" s="17"/>
      <c r="J77" s="17"/>
      <c r="K77" s="17"/>
    </row>
    <row r="78" spans="1:231" x14ac:dyDescent="0.25">
      <c r="A78" s="21" t="s">
        <v>11</v>
      </c>
      <c r="B78" s="17">
        <v>60</v>
      </c>
      <c r="C78" s="17">
        <v>60</v>
      </c>
      <c r="D78" s="17">
        <v>60</v>
      </c>
      <c r="E78" s="4"/>
      <c r="F78" s="4"/>
      <c r="G78" s="17"/>
      <c r="H78" s="17"/>
      <c r="I78" s="17"/>
      <c r="J78" s="17"/>
      <c r="K78" s="17"/>
    </row>
    <row r="79" spans="1:231" x14ac:dyDescent="0.25">
      <c r="A79" s="21" t="s">
        <v>12</v>
      </c>
      <c r="B79" s="17">
        <v>231</v>
      </c>
      <c r="C79" s="17">
        <v>264</v>
      </c>
      <c r="D79" s="17">
        <v>268.8</v>
      </c>
      <c r="E79" s="4"/>
      <c r="F79" s="4"/>
      <c r="G79" s="17"/>
      <c r="H79" s="17"/>
      <c r="I79" s="17"/>
      <c r="J79" s="17"/>
      <c r="K79" s="17"/>
    </row>
    <row r="80" spans="1:231" x14ac:dyDescent="0.25">
      <c r="A80" s="21" t="s">
        <v>13</v>
      </c>
      <c r="B80" s="17">
        <v>1433.25</v>
      </c>
      <c r="C80" s="17">
        <v>1452</v>
      </c>
      <c r="D80" s="17">
        <v>1452</v>
      </c>
      <c r="E80" s="4"/>
      <c r="F80" s="4"/>
      <c r="G80" s="17"/>
      <c r="H80" s="17"/>
      <c r="I80" s="17"/>
      <c r="J80" s="17"/>
      <c r="K80" s="17"/>
    </row>
    <row r="81" spans="1:231" x14ac:dyDescent="0.25">
      <c r="A81" s="21" t="s">
        <v>14</v>
      </c>
      <c r="B81" s="17">
        <v>110</v>
      </c>
      <c r="C81" s="17">
        <v>110</v>
      </c>
      <c r="D81" s="17">
        <v>127.6</v>
      </c>
      <c r="E81" s="4"/>
      <c r="F81" s="4"/>
      <c r="G81" s="17"/>
      <c r="H81" s="17"/>
      <c r="I81" s="17"/>
      <c r="J81" s="17"/>
      <c r="K81" s="17"/>
    </row>
    <row r="82" spans="1:231" x14ac:dyDescent="0.25">
      <c r="A82" s="21" t="s">
        <v>15</v>
      </c>
      <c r="B82" s="17">
        <v>252</v>
      </c>
      <c r="C82" s="17">
        <v>235.2</v>
      </c>
      <c r="D82" s="17">
        <v>235.22</v>
      </c>
      <c r="E82" s="4"/>
      <c r="F82" s="4"/>
      <c r="G82" s="17"/>
      <c r="H82" s="17"/>
      <c r="I82" s="17"/>
      <c r="J82" s="17"/>
      <c r="K82" s="17"/>
    </row>
    <row r="83" spans="1:231" x14ac:dyDescent="0.25">
      <c r="A83" s="21" t="s">
        <v>16</v>
      </c>
      <c r="B83" s="17">
        <v>220</v>
      </c>
      <c r="C83" s="17">
        <v>200</v>
      </c>
      <c r="D83" s="17">
        <v>200</v>
      </c>
      <c r="E83" s="4"/>
      <c r="F83" s="4"/>
      <c r="G83" s="17"/>
      <c r="H83" s="17"/>
      <c r="I83" s="17"/>
      <c r="J83" s="17"/>
      <c r="K83" s="17"/>
    </row>
    <row r="84" spans="1:231" x14ac:dyDescent="0.25">
      <c r="A84" s="20"/>
      <c r="B84" s="16"/>
      <c r="C84" s="16"/>
      <c r="D84" s="16"/>
      <c r="E84" s="75"/>
      <c r="F84" s="4"/>
      <c r="G84" s="16"/>
      <c r="H84" s="16"/>
      <c r="I84" s="16"/>
      <c r="J84" s="16"/>
      <c r="K84" s="16"/>
    </row>
    <row r="85" spans="1:231" x14ac:dyDescent="0.25">
      <c r="A85" s="22" t="s">
        <v>18</v>
      </c>
      <c r="B85" s="76">
        <f t="shared" ref="B85:G85" si="13">SUM(B75:B83)</f>
        <v>4171.25</v>
      </c>
      <c r="C85" s="76">
        <f>SUM(C75:C83)</f>
        <v>4059.95</v>
      </c>
      <c r="D85" s="76">
        <f t="shared" si="13"/>
        <v>3994.62</v>
      </c>
      <c r="E85" s="76">
        <f t="shared" si="13"/>
        <v>0</v>
      </c>
      <c r="F85" s="76">
        <f t="shared" si="13"/>
        <v>0</v>
      </c>
      <c r="G85" s="76">
        <f t="shared" si="13"/>
        <v>0</v>
      </c>
      <c r="H85" s="76">
        <f>SUM(H75:H83)</f>
        <v>0</v>
      </c>
      <c r="I85" s="76">
        <f>SUM(I75:I83)</f>
        <v>0</v>
      </c>
      <c r="J85" s="76">
        <f>SUM(J75:J83)</f>
        <v>0</v>
      </c>
      <c r="K85" s="7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</row>
    <row r="86" spans="1:23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231" x14ac:dyDescent="0.25">
      <c r="A87" s="74" t="s">
        <v>107</v>
      </c>
    </row>
    <row r="88" spans="1:231" x14ac:dyDescent="0.25">
      <c r="A88" s="79" t="s">
        <v>74</v>
      </c>
      <c r="B88" s="107" t="s">
        <v>123</v>
      </c>
      <c r="C88" s="107" t="s">
        <v>124</v>
      </c>
      <c r="D88" t="s">
        <v>124</v>
      </c>
      <c r="E88" t="s">
        <v>125</v>
      </c>
      <c r="F88" t="s">
        <v>127</v>
      </c>
      <c r="G88" t="s">
        <v>129</v>
      </c>
      <c r="H88">
        <f>H68</f>
        <v>4680118</v>
      </c>
      <c r="I88">
        <f>I68</f>
        <v>4680118</v>
      </c>
      <c r="J88">
        <f>J68</f>
        <v>4680118</v>
      </c>
      <c r="K88">
        <f>K68</f>
        <v>0</v>
      </c>
    </row>
    <row r="89" spans="1:231" x14ac:dyDescent="0.25">
      <c r="A89" s="8"/>
      <c r="B89" s="64">
        <f t="shared" ref="B89:J89" si="14">B69</f>
        <v>0</v>
      </c>
      <c r="C89" s="64">
        <f t="shared" si="14"/>
        <v>0</v>
      </c>
      <c r="D89" s="14">
        <f t="shared" si="14"/>
        <v>0</v>
      </c>
      <c r="E89" s="14">
        <f t="shared" si="14"/>
        <v>0</v>
      </c>
      <c r="F89" s="47">
        <f t="shared" si="14"/>
        <v>0</v>
      </c>
      <c r="G89" s="47">
        <f t="shared" si="14"/>
        <v>0</v>
      </c>
      <c r="H89" s="47">
        <f t="shared" si="14"/>
        <v>0</v>
      </c>
      <c r="I89" s="47">
        <f t="shared" si="14"/>
        <v>0</v>
      </c>
      <c r="J89" s="47">
        <f t="shared" si="14"/>
        <v>0</v>
      </c>
      <c r="K89" s="47" t="str">
        <f>K44</f>
        <v>Intentions to plant</v>
      </c>
    </row>
    <row r="90" spans="1:231" x14ac:dyDescent="0.25">
      <c r="A90" s="9" t="s">
        <v>6</v>
      </c>
      <c r="B90" s="15" t="s">
        <v>19</v>
      </c>
      <c r="C90" s="15" t="s">
        <v>19</v>
      </c>
      <c r="D90" s="15" t="s">
        <v>19</v>
      </c>
      <c r="E90" s="15" t="s">
        <v>19</v>
      </c>
      <c r="F90" s="13" t="s">
        <v>19</v>
      </c>
      <c r="G90" s="13" t="s">
        <v>19</v>
      </c>
      <c r="H90" s="13" t="s">
        <v>19</v>
      </c>
      <c r="I90" s="13" t="s">
        <v>19</v>
      </c>
      <c r="J90" s="13" t="s">
        <v>19</v>
      </c>
      <c r="K90" s="13" t="s">
        <v>19</v>
      </c>
    </row>
    <row r="91" spans="1:231" x14ac:dyDescent="0.25">
      <c r="A91" s="20"/>
      <c r="B91" s="38"/>
      <c r="C91" s="38"/>
      <c r="D91" s="16"/>
      <c r="E91" s="38"/>
      <c r="F91" s="38"/>
      <c r="G91" s="38"/>
      <c r="H91" s="38"/>
      <c r="I91" s="38"/>
      <c r="J91" s="38"/>
      <c r="K91" s="38"/>
    </row>
    <row r="92" spans="1:231" x14ac:dyDescent="0.25">
      <c r="A92" s="21" t="s">
        <v>8</v>
      </c>
      <c r="B92" s="17">
        <v>35</v>
      </c>
      <c r="C92" s="17">
        <f t="shared" ref="C92:D100" si="15">C55+C75</f>
        <v>45</v>
      </c>
      <c r="D92" s="17">
        <f t="shared" si="15"/>
        <v>45</v>
      </c>
      <c r="E92" s="4"/>
      <c r="F92" s="4"/>
      <c r="G92" s="17"/>
      <c r="H92" s="17"/>
      <c r="I92" s="17"/>
      <c r="J92" s="17"/>
      <c r="K92" s="17"/>
    </row>
    <row r="93" spans="1:231" x14ac:dyDescent="0.25">
      <c r="A93" s="21" t="s">
        <v>9</v>
      </c>
      <c r="B93" s="17">
        <v>675</v>
      </c>
      <c r="C93" s="17">
        <f t="shared" si="15"/>
        <v>712.5</v>
      </c>
      <c r="D93" s="17">
        <f t="shared" si="15"/>
        <v>685.625</v>
      </c>
      <c r="E93" s="4"/>
      <c r="F93" s="4"/>
      <c r="G93" s="17"/>
      <c r="H93" s="17"/>
      <c r="I93" s="17"/>
      <c r="J93" s="17"/>
      <c r="K93" s="17"/>
    </row>
    <row r="94" spans="1:231" x14ac:dyDescent="0.25">
      <c r="A94" s="21" t="s">
        <v>10</v>
      </c>
      <c r="B94" s="17">
        <v>1155</v>
      </c>
      <c r="C94" s="17">
        <f t="shared" si="15"/>
        <v>2263.75</v>
      </c>
      <c r="D94" s="17">
        <f t="shared" si="15"/>
        <v>2092</v>
      </c>
      <c r="E94" s="4"/>
      <c r="F94" s="4"/>
      <c r="G94" s="17"/>
      <c r="H94" s="17"/>
      <c r="I94" s="17"/>
      <c r="J94" s="17"/>
      <c r="K94" s="17"/>
    </row>
    <row r="95" spans="1:231" x14ac:dyDescent="0.25">
      <c r="A95" s="21" t="s">
        <v>11</v>
      </c>
      <c r="B95" s="17">
        <v>60</v>
      </c>
      <c r="C95" s="17">
        <f t="shared" si="15"/>
        <v>70</v>
      </c>
      <c r="D95" s="17">
        <f t="shared" si="15"/>
        <v>70</v>
      </c>
      <c r="E95" s="4"/>
      <c r="F95" s="4"/>
      <c r="G95" s="17"/>
      <c r="H95" s="17"/>
      <c r="I95" s="17"/>
      <c r="J95" s="17"/>
      <c r="K95" s="17"/>
    </row>
    <row r="96" spans="1:231" x14ac:dyDescent="0.25">
      <c r="A96" s="21" t="s">
        <v>12</v>
      </c>
      <c r="B96" s="17">
        <v>231</v>
      </c>
      <c r="C96" s="17">
        <f t="shared" si="15"/>
        <v>454</v>
      </c>
      <c r="D96" s="17">
        <f t="shared" si="15"/>
        <v>458.8</v>
      </c>
      <c r="E96" s="4"/>
      <c r="F96" s="4"/>
      <c r="G96" s="17"/>
      <c r="H96" s="17"/>
      <c r="I96" s="17"/>
      <c r="J96" s="17"/>
      <c r="K96" s="17"/>
    </row>
    <row r="97" spans="1:231" x14ac:dyDescent="0.25">
      <c r="A97" s="21" t="s">
        <v>13</v>
      </c>
      <c r="B97" s="17">
        <v>1433.25</v>
      </c>
      <c r="C97" s="17">
        <f t="shared" si="15"/>
        <v>2108</v>
      </c>
      <c r="D97" s="17">
        <f t="shared" si="15"/>
        <v>2092</v>
      </c>
      <c r="E97" s="4"/>
      <c r="F97" s="4"/>
      <c r="G97" s="17"/>
      <c r="H97" s="17"/>
      <c r="I97" s="17"/>
      <c r="J97" s="17"/>
      <c r="K97" s="17"/>
    </row>
    <row r="98" spans="1:231" x14ac:dyDescent="0.25">
      <c r="A98" s="21" t="s">
        <v>14</v>
      </c>
      <c r="B98" s="17">
        <v>110</v>
      </c>
      <c r="C98" s="17">
        <f t="shared" si="15"/>
        <v>247.5</v>
      </c>
      <c r="D98" s="17">
        <f t="shared" si="15"/>
        <v>300.85000000000002</v>
      </c>
      <c r="E98" s="4"/>
      <c r="F98" s="4"/>
      <c r="G98" s="17"/>
      <c r="H98" s="17"/>
      <c r="I98" s="17"/>
      <c r="J98" s="17"/>
      <c r="K98" s="17"/>
    </row>
    <row r="99" spans="1:231" x14ac:dyDescent="0.25">
      <c r="A99" s="21" t="s">
        <v>15</v>
      </c>
      <c r="B99" s="17">
        <v>252</v>
      </c>
      <c r="C99" s="17">
        <f t="shared" si="15"/>
        <v>441</v>
      </c>
      <c r="D99" s="17">
        <f t="shared" si="15"/>
        <v>441.02</v>
      </c>
      <c r="E99" s="4"/>
      <c r="F99" s="4"/>
      <c r="G99" s="17"/>
      <c r="H99" s="17"/>
      <c r="I99" s="17"/>
      <c r="J99" s="17"/>
      <c r="K99" s="17"/>
    </row>
    <row r="100" spans="1:231" x14ac:dyDescent="0.25">
      <c r="A100" s="21" t="s">
        <v>16</v>
      </c>
      <c r="B100" s="17">
        <v>220</v>
      </c>
      <c r="C100" s="17">
        <f t="shared" si="15"/>
        <v>914</v>
      </c>
      <c r="D100" s="17">
        <f t="shared" si="15"/>
        <v>880</v>
      </c>
      <c r="E100" s="4"/>
      <c r="F100" s="4"/>
      <c r="G100" s="17"/>
      <c r="H100" s="17"/>
      <c r="I100" s="17"/>
      <c r="J100" s="17"/>
      <c r="K100" s="17"/>
    </row>
    <row r="101" spans="1:231" x14ac:dyDescent="0.25">
      <c r="A101" s="20"/>
      <c r="B101" s="16"/>
      <c r="C101" s="16"/>
      <c r="D101" s="16"/>
      <c r="E101" s="75"/>
      <c r="F101" s="4"/>
      <c r="G101" s="16"/>
      <c r="H101" s="16"/>
      <c r="I101" s="16"/>
      <c r="J101" s="16"/>
      <c r="K101" s="16"/>
    </row>
    <row r="102" spans="1:231" x14ac:dyDescent="0.25">
      <c r="A102" s="22" t="s">
        <v>18</v>
      </c>
      <c r="B102" s="76">
        <f t="shared" ref="B102:J102" si="16">SUM(B92:B100)</f>
        <v>4171.25</v>
      </c>
      <c r="C102" s="76">
        <f t="shared" si="16"/>
        <v>7255.75</v>
      </c>
      <c r="D102" s="76">
        <f t="shared" si="16"/>
        <v>7065.2950000000001</v>
      </c>
      <c r="E102" s="76">
        <f t="shared" si="16"/>
        <v>0</v>
      </c>
      <c r="F102" s="76">
        <f t="shared" si="16"/>
        <v>0</v>
      </c>
      <c r="G102" s="76">
        <f t="shared" si="16"/>
        <v>0</v>
      </c>
      <c r="H102" s="76">
        <f t="shared" si="16"/>
        <v>0</v>
      </c>
      <c r="I102" s="76">
        <f t="shared" si="16"/>
        <v>0</v>
      </c>
      <c r="J102" s="76">
        <f t="shared" si="16"/>
        <v>0</v>
      </c>
      <c r="K102" s="7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</row>
    <row r="103" spans="1:231" x14ac:dyDescent="0.25">
      <c r="A103" s="23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231" x14ac:dyDescent="0.25">
      <c r="B104" s="111"/>
      <c r="C104" s="123">
        <f>C102/1965.75</f>
        <v>3.6910848276739157</v>
      </c>
      <c r="D104" s="123">
        <f>D102/1946.75</f>
        <v>3.6292770001284191</v>
      </c>
      <c r="E104" s="111"/>
      <c r="F104" s="111"/>
      <c r="G104" s="111"/>
      <c r="H104" s="111"/>
      <c r="I104" s="111"/>
      <c r="J104" s="111"/>
    </row>
    <row r="105" spans="1:231" x14ac:dyDescent="0.25">
      <c r="A105" s="37" t="s">
        <v>33</v>
      </c>
      <c r="B105" s="122"/>
      <c r="C105" s="122"/>
    </row>
    <row r="106" spans="1:231" x14ac:dyDescent="0.25">
      <c r="A106" s="79" t="s">
        <v>75</v>
      </c>
      <c r="B106" s="107" t="s">
        <v>123</v>
      </c>
      <c r="C106" s="107" t="s">
        <v>124</v>
      </c>
      <c r="D106" t="s">
        <v>124</v>
      </c>
      <c r="E106" t="s">
        <v>125</v>
      </c>
      <c r="F106" t="s">
        <v>127</v>
      </c>
      <c r="G106" t="s">
        <v>129</v>
      </c>
      <c r="H106" t="str">
        <f t="shared" ref="H106:K107" si="17">H71</f>
        <v>6th  Forecast</v>
      </c>
      <c r="I106" t="str">
        <f t="shared" si="17"/>
        <v>7th  Forecast</v>
      </c>
      <c r="J106" t="str">
        <f t="shared" si="17"/>
        <v>Final  Forecast</v>
      </c>
      <c r="K106" t="str">
        <f t="shared" si="17"/>
        <v>1ste skatting</v>
      </c>
    </row>
    <row r="107" spans="1:231" x14ac:dyDescent="0.25">
      <c r="A107" s="38"/>
      <c r="B107" s="64" t="str">
        <f t="shared" ref="B107:G107" si="18">B72</f>
        <v>2014/15*</v>
      </c>
      <c r="C107" s="64" t="str">
        <f t="shared" si="18"/>
        <v>2014/15*</v>
      </c>
      <c r="D107" s="64" t="str">
        <f t="shared" si="18"/>
        <v>2014/15*</v>
      </c>
      <c r="E107" s="64" t="str">
        <f t="shared" si="18"/>
        <v>2014/15*</v>
      </c>
      <c r="F107" s="64" t="str">
        <f t="shared" si="18"/>
        <v>2014/15*</v>
      </c>
      <c r="G107" s="64" t="str">
        <f t="shared" si="18"/>
        <v>2014/15*</v>
      </c>
      <c r="H107" s="64" t="str">
        <f t="shared" si="17"/>
        <v>2014/15*</v>
      </c>
      <c r="I107" s="64" t="str">
        <f t="shared" si="17"/>
        <v>2014/15*</v>
      </c>
      <c r="J107" s="64" t="str">
        <f t="shared" si="17"/>
        <v>2014/15*</v>
      </c>
      <c r="K107" s="64" t="str">
        <f t="shared" si="17"/>
        <v>2014/15</v>
      </c>
    </row>
    <row r="108" spans="1:231" x14ac:dyDescent="0.25">
      <c r="A108" s="16"/>
      <c r="B108" s="13" t="s">
        <v>19</v>
      </c>
      <c r="C108" s="13" t="s">
        <v>19</v>
      </c>
      <c r="D108" s="15" t="s">
        <v>19</v>
      </c>
      <c r="E108" s="15" t="s">
        <v>19</v>
      </c>
      <c r="F108" s="15" t="s">
        <v>19</v>
      </c>
      <c r="G108" s="15" t="s">
        <v>19</v>
      </c>
      <c r="H108" s="15" t="s">
        <v>19</v>
      </c>
      <c r="I108" s="15" t="s">
        <v>19</v>
      </c>
      <c r="J108" s="15" t="s">
        <v>19</v>
      </c>
      <c r="K108" s="15" t="s">
        <v>19</v>
      </c>
    </row>
    <row r="109" spans="1:231" x14ac:dyDescent="0.25">
      <c r="A109" s="45" t="s">
        <v>18</v>
      </c>
      <c r="B109" s="49">
        <f t="shared" ref="B109:J109" si="19">B65+B85</f>
        <v>7438.25</v>
      </c>
      <c r="C109" s="49">
        <f t="shared" si="19"/>
        <v>7255.75</v>
      </c>
      <c r="D109" s="49">
        <f t="shared" si="19"/>
        <v>7065.2950000000001</v>
      </c>
      <c r="E109" s="49">
        <f t="shared" si="19"/>
        <v>0</v>
      </c>
      <c r="F109" s="49">
        <f t="shared" si="19"/>
        <v>0</v>
      </c>
      <c r="G109" s="49">
        <f t="shared" si="19"/>
        <v>0</v>
      </c>
      <c r="H109" s="49">
        <f t="shared" si="19"/>
        <v>0</v>
      </c>
      <c r="I109" s="49">
        <f t="shared" si="19"/>
        <v>0</v>
      </c>
      <c r="J109" s="49">
        <f t="shared" si="19"/>
        <v>0</v>
      </c>
      <c r="K109" s="49"/>
    </row>
    <row r="111" spans="1:231" x14ac:dyDescent="0.25">
      <c r="A111" s="2" t="s">
        <v>108</v>
      </c>
    </row>
    <row r="112" spans="1:231" x14ac:dyDescent="0.25">
      <c r="A112" s="79" t="s">
        <v>76</v>
      </c>
      <c r="B112" s="107" t="s">
        <v>123</v>
      </c>
      <c r="C112" s="107" t="s">
        <v>124</v>
      </c>
      <c r="D112" s="107" t="s">
        <v>124</v>
      </c>
      <c r="E112" s="107" t="s">
        <v>125</v>
      </c>
      <c r="F112" s="107" t="s">
        <v>127</v>
      </c>
      <c r="G112" s="107" t="s">
        <v>129</v>
      </c>
      <c r="H112" s="107" t="str">
        <f>H106</f>
        <v>6th  Forecast</v>
      </c>
      <c r="I112" s="107" t="str">
        <f>I106</f>
        <v>7th  Forecast</v>
      </c>
      <c r="J112" s="107" t="str">
        <f>J106</f>
        <v>Final  Forecast</v>
      </c>
      <c r="K112" s="107" t="str">
        <f>K106</f>
        <v>1ste skatting</v>
      </c>
    </row>
    <row r="113" spans="1:231" x14ac:dyDescent="0.25">
      <c r="A113" s="8"/>
      <c r="B113" s="12" t="str">
        <f t="shared" ref="B113:H113" si="20">B52</f>
        <v>2014/15*</v>
      </c>
      <c r="C113" s="12" t="str">
        <f>C52</f>
        <v>2014/15*</v>
      </c>
      <c r="D113" s="12" t="str">
        <f t="shared" si="20"/>
        <v>2014/15*</v>
      </c>
      <c r="E113" s="12" t="str">
        <f t="shared" si="20"/>
        <v>2014/15*</v>
      </c>
      <c r="F113" s="12" t="str">
        <f t="shared" si="20"/>
        <v>2014/15*</v>
      </c>
      <c r="G113" s="12" t="str">
        <f t="shared" si="20"/>
        <v>2014/15*</v>
      </c>
      <c r="H113" s="12" t="str">
        <f t="shared" si="20"/>
        <v>2014/15*</v>
      </c>
      <c r="I113" s="12" t="str">
        <f>I52</f>
        <v>2014/15*</v>
      </c>
      <c r="J113" s="12" t="str">
        <f>J52</f>
        <v>2014/15*</v>
      </c>
      <c r="K113" s="12" t="str">
        <f>K52</f>
        <v>2014/15*</v>
      </c>
    </row>
    <row r="114" spans="1:231" x14ac:dyDescent="0.25">
      <c r="A114" s="9" t="s">
        <v>6</v>
      </c>
      <c r="B114" s="33" t="s">
        <v>20</v>
      </c>
      <c r="C114" s="33" t="s">
        <v>20</v>
      </c>
      <c r="D114" s="33" t="s">
        <v>20</v>
      </c>
      <c r="E114" s="33" t="s">
        <v>20</v>
      </c>
      <c r="F114" s="33" t="s">
        <v>20</v>
      </c>
      <c r="G114" s="33" t="s">
        <v>20</v>
      </c>
      <c r="H114" s="33" t="s">
        <v>20</v>
      </c>
      <c r="I114" s="33" t="s">
        <v>20</v>
      </c>
      <c r="J114" s="33" t="s">
        <v>20</v>
      </c>
      <c r="K114" s="33" t="s">
        <v>20</v>
      </c>
    </row>
    <row r="115" spans="1:231" x14ac:dyDescent="0.25">
      <c r="A115" s="20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231" x14ac:dyDescent="0.25">
      <c r="A116" s="21" t="s">
        <v>8</v>
      </c>
      <c r="B116" s="75">
        <f t="shared" ref="B116:J116" si="21">B55/B11</f>
        <v>10</v>
      </c>
      <c r="C116" s="75">
        <f t="shared" si="21"/>
        <v>10</v>
      </c>
      <c r="D116" s="75">
        <f t="shared" si="21"/>
        <v>10</v>
      </c>
      <c r="E116" s="75" t="e">
        <f t="shared" si="21"/>
        <v>#DIV/0!</v>
      </c>
      <c r="F116" s="75" t="e">
        <f t="shared" si="21"/>
        <v>#DIV/0!</v>
      </c>
      <c r="G116" s="75" t="e">
        <f t="shared" si="21"/>
        <v>#DIV/0!</v>
      </c>
      <c r="H116" s="75" t="e">
        <f t="shared" si="21"/>
        <v>#DIV/0!</v>
      </c>
      <c r="I116" s="75" t="e">
        <f t="shared" si="21"/>
        <v>#DIV/0!</v>
      </c>
      <c r="J116" s="75" t="e">
        <f t="shared" si="21"/>
        <v>#DIV/0!</v>
      </c>
      <c r="K116" s="75"/>
    </row>
    <row r="117" spans="1:231" x14ac:dyDescent="0.25">
      <c r="A117" s="21" t="s">
        <v>9</v>
      </c>
      <c r="B117" s="75">
        <f t="shared" ref="B117:J117" si="22">B56/B12</f>
        <v>10</v>
      </c>
      <c r="C117" s="75">
        <f t="shared" si="22"/>
        <v>10</v>
      </c>
      <c r="D117" s="75">
        <f t="shared" si="22"/>
        <v>9.5</v>
      </c>
      <c r="E117" s="75" t="e">
        <f t="shared" si="22"/>
        <v>#DIV/0!</v>
      </c>
      <c r="F117" s="75" t="e">
        <f t="shared" si="22"/>
        <v>#DIV/0!</v>
      </c>
      <c r="G117" s="75" t="e">
        <f t="shared" si="22"/>
        <v>#DIV/0!</v>
      </c>
      <c r="H117" s="75" t="e">
        <f t="shared" si="22"/>
        <v>#DIV/0!</v>
      </c>
      <c r="I117" s="75" t="e">
        <f t="shared" si="22"/>
        <v>#DIV/0!</v>
      </c>
      <c r="J117" s="75" t="e">
        <f t="shared" si="22"/>
        <v>#DIV/0!</v>
      </c>
      <c r="K117" s="75"/>
    </row>
    <row r="118" spans="1:231" x14ac:dyDescent="0.25">
      <c r="A118" s="21" t="s">
        <v>10</v>
      </c>
      <c r="B118" s="75">
        <f t="shared" ref="B118:J118" si="23">B57/B13</f>
        <v>3.2</v>
      </c>
      <c r="C118" s="75">
        <f t="shared" si="23"/>
        <v>3.1</v>
      </c>
      <c r="D118" s="75">
        <f t="shared" si="23"/>
        <v>2.9</v>
      </c>
      <c r="E118" s="75" t="e">
        <f t="shared" si="23"/>
        <v>#DIV/0!</v>
      </c>
      <c r="F118" s="75" t="e">
        <f t="shared" si="23"/>
        <v>#DIV/0!</v>
      </c>
      <c r="G118" s="75" t="e">
        <f t="shared" si="23"/>
        <v>#DIV/0!</v>
      </c>
      <c r="H118" s="75" t="e">
        <f t="shared" si="23"/>
        <v>#DIV/0!</v>
      </c>
      <c r="I118" s="75" t="e">
        <f t="shared" si="23"/>
        <v>#DIV/0!</v>
      </c>
      <c r="J118" s="75" t="e">
        <f t="shared" si="23"/>
        <v>#DIV/0!</v>
      </c>
      <c r="K118" s="75"/>
    </row>
    <row r="119" spans="1:231" x14ac:dyDescent="0.25">
      <c r="A119" s="21" t="s">
        <v>11</v>
      </c>
      <c r="B119" s="75">
        <f t="shared" ref="B119:J119" si="24">B58/B14</f>
        <v>5</v>
      </c>
      <c r="C119" s="75">
        <f t="shared" si="24"/>
        <v>5</v>
      </c>
      <c r="D119" s="75">
        <f t="shared" si="24"/>
        <v>5</v>
      </c>
      <c r="E119" s="75" t="e">
        <f t="shared" si="24"/>
        <v>#DIV/0!</v>
      </c>
      <c r="F119" s="75" t="e">
        <f t="shared" si="24"/>
        <v>#DIV/0!</v>
      </c>
      <c r="G119" s="75" t="e">
        <f t="shared" si="24"/>
        <v>#DIV/0!</v>
      </c>
      <c r="H119" s="75" t="e">
        <f t="shared" si="24"/>
        <v>#DIV/0!</v>
      </c>
      <c r="I119" s="75" t="e">
        <f t="shared" si="24"/>
        <v>#DIV/0!</v>
      </c>
      <c r="J119" s="75" t="e">
        <f t="shared" si="24"/>
        <v>#DIV/0!</v>
      </c>
      <c r="K119" s="75"/>
    </row>
    <row r="120" spans="1:231" x14ac:dyDescent="0.25">
      <c r="A120" s="21" t="s">
        <v>12</v>
      </c>
      <c r="B120" s="75">
        <f t="shared" ref="B120:J120" si="25">B59/B15</f>
        <v>4.5</v>
      </c>
      <c r="C120" s="75">
        <f t="shared" si="25"/>
        <v>5</v>
      </c>
      <c r="D120" s="75">
        <f t="shared" si="25"/>
        <v>5</v>
      </c>
      <c r="E120" s="75" t="e">
        <f t="shared" si="25"/>
        <v>#DIV/0!</v>
      </c>
      <c r="F120" s="75" t="e">
        <f t="shared" si="25"/>
        <v>#DIV/0!</v>
      </c>
      <c r="G120" s="75" t="e">
        <f t="shared" si="25"/>
        <v>#DIV/0!</v>
      </c>
      <c r="H120" s="75" t="e">
        <f t="shared" si="25"/>
        <v>#DIV/0!</v>
      </c>
      <c r="I120" s="75" t="e">
        <f t="shared" si="25"/>
        <v>#DIV/0!</v>
      </c>
      <c r="J120" s="75" t="e">
        <f t="shared" si="25"/>
        <v>#DIV/0!</v>
      </c>
      <c r="K120" s="75"/>
    </row>
    <row r="121" spans="1:231" x14ac:dyDescent="0.25">
      <c r="A121" s="21" t="s">
        <v>13</v>
      </c>
      <c r="B121" s="75">
        <f t="shared" ref="B121:J121" si="26">B60/B16</f>
        <v>4.4000000000000004</v>
      </c>
      <c r="C121" s="75">
        <f t="shared" si="26"/>
        <v>4.0999999999999996</v>
      </c>
      <c r="D121" s="75">
        <f t="shared" si="26"/>
        <v>4</v>
      </c>
      <c r="E121" s="75" t="e">
        <f t="shared" si="26"/>
        <v>#DIV/0!</v>
      </c>
      <c r="F121" s="75" t="e">
        <f t="shared" si="26"/>
        <v>#DIV/0!</v>
      </c>
      <c r="G121" s="75" t="e">
        <f t="shared" si="26"/>
        <v>#DIV/0!</v>
      </c>
      <c r="H121" s="75" t="e">
        <f t="shared" si="26"/>
        <v>#DIV/0!</v>
      </c>
      <c r="I121" s="75" t="e">
        <f t="shared" si="26"/>
        <v>#DIV/0!</v>
      </c>
      <c r="J121" s="75" t="e">
        <f t="shared" si="26"/>
        <v>#DIV/0!</v>
      </c>
      <c r="K121" s="75"/>
    </row>
    <row r="122" spans="1:231" x14ac:dyDescent="0.25">
      <c r="A122" s="21" t="s">
        <v>14</v>
      </c>
      <c r="B122" s="75">
        <f t="shared" ref="B122:J122" si="27">B61/B17</f>
        <v>5</v>
      </c>
      <c r="C122" s="75">
        <f t="shared" si="27"/>
        <v>5</v>
      </c>
      <c r="D122" s="75">
        <f t="shared" si="27"/>
        <v>5.5</v>
      </c>
      <c r="E122" s="75" t="e">
        <f t="shared" si="27"/>
        <v>#DIV/0!</v>
      </c>
      <c r="F122" s="75" t="e">
        <f t="shared" si="27"/>
        <v>#DIV/0!</v>
      </c>
      <c r="G122" s="75" t="e">
        <f t="shared" si="27"/>
        <v>#DIV/0!</v>
      </c>
      <c r="H122" s="75" t="e">
        <f t="shared" si="27"/>
        <v>#DIV/0!</v>
      </c>
      <c r="I122" s="75" t="e">
        <f t="shared" si="27"/>
        <v>#DIV/0!</v>
      </c>
      <c r="J122" s="75" t="e">
        <f t="shared" si="27"/>
        <v>#DIV/0!</v>
      </c>
      <c r="K122" s="75"/>
    </row>
    <row r="123" spans="1:231" x14ac:dyDescent="0.25">
      <c r="A123" s="21" t="s">
        <v>15</v>
      </c>
      <c r="B123" s="75">
        <f t="shared" ref="B123:J123" si="28">B62/B18</f>
        <v>4</v>
      </c>
      <c r="C123" s="75">
        <f t="shared" si="28"/>
        <v>4.2</v>
      </c>
      <c r="D123" s="75">
        <f t="shared" si="28"/>
        <v>4.2</v>
      </c>
      <c r="E123" s="75" t="e">
        <f t="shared" si="28"/>
        <v>#DIV/0!</v>
      </c>
      <c r="F123" s="75" t="e">
        <f t="shared" si="28"/>
        <v>#DIV/0!</v>
      </c>
      <c r="G123" s="75" t="e">
        <f t="shared" si="28"/>
        <v>#DIV/0!</v>
      </c>
      <c r="H123" s="75" t="e">
        <f t="shared" si="28"/>
        <v>#DIV/0!</v>
      </c>
      <c r="I123" s="75" t="e">
        <f t="shared" si="28"/>
        <v>#DIV/0!</v>
      </c>
      <c r="J123" s="75" t="e">
        <f t="shared" si="28"/>
        <v>#DIV/0!</v>
      </c>
      <c r="K123" s="75"/>
    </row>
    <row r="124" spans="1:231" x14ac:dyDescent="0.25">
      <c r="A124" s="21" t="s">
        <v>16</v>
      </c>
      <c r="B124" s="75">
        <f t="shared" ref="B124:J124" si="29">B63/B19</f>
        <v>2</v>
      </c>
      <c r="C124" s="75">
        <f t="shared" si="29"/>
        <v>2.1</v>
      </c>
      <c r="D124" s="75">
        <f t="shared" si="29"/>
        <v>2</v>
      </c>
      <c r="E124" s="75" t="e">
        <f t="shared" si="29"/>
        <v>#DIV/0!</v>
      </c>
      <c r="F124" s="75" t="e">
        <f t="shared" si="29"/>
        <v>#DIV/0!</v>
      </c>
      <c r="G124" s="75" t="e">
        <f t="shared" si="29"/>
        <v>#DIV/0!</v>
      </c>
      <c r="H124" s="75" t="e">
        <f t="shared" si="29"/>
        <v>#DIV/0!</v>
      </c>
      <c r="I124" s="75" t="e">
        <f t="shared" si="29"/>
        <v>#DIV/0!</v>
      </c>
      <c r="J124" s="75" t="e">
        <f t="shared" si="29"/>
        <v>#DIV/0!</v>
      </c>
      <c r="K124" s="75"/>
    </row>
    <row r="125" spans="1:231" x14ac:dyDescent="0.25">
      <c r="A125" s="20"/>
      <c r="B125" s="75"/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1:231" x14ac:dyDescent="0.25">
      <c r="A126" s="22" t="s">
        <v>18</v>
      </c>
      <c r="B126" s="93">
        <f t="shared" ref="B126:G126" si="30">B65/B21</f>
        <v>3.1637050307461383</v>
      </c>
      <c r="C126" s="93">
        <f>C65/C21</f>
        <v>3.1308351702179773</v>
      </c>
      <c r="D126" s="93">
        <f t="shared" si="30"/>
        <v>3.0260408967726042</v>
      </c>
      <c r="E126" s="93" t="e">
        <f t="shared" si="30"/>
        <v>#DIV/0!</v>
      </c>
      <c r="F126" s="93" t="e">
        <f t="shared" si="30"/>
        <v>#DIV/0!</v>
      </c>
      <c r="G126" s="93" t="e">
        <f t="shared" si="30"/>
        <v>#DIV/0!</v>
      </c>
      <c r="H126" s="93" t="e">
        <f>H65/H21</f>
        <v>#DIV/0!</v>
      </c>
      <c r="I126" s="93" t="e">
        <f>I65/I21</f>
        <v>#DIV/0!</v>
      </c>
      <c r="J126" s="93" t="e">
        <f>J65/J21</f>
        <v>#DIV/0!</v>
      </c>
      <c r="K126" s="9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</row>
    <row r="127" spans="1:231" x14ac:dyDescent="0.25">
      <c r="A127" s="23"/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32" spans="1:11" x14ac:dyDescent="0.25">
      <c r="A132" s="2" t="s">
        <v>108</v>
      </c>
    </row>
    <row r="133" spans="1:11" x14ac:dyDescent="0.25">
      <c r="A133" s="79" t="s">
        <v>77</v>
      </c>
      <c r="B133" s="107" t="s">
        <v>123</v>
      </c>
      <c r="C133" s="107" t="s">
        <v>124</v>
      </c>
      <c r="D133" s="107" t="s">
        <v>124</v>
      </c>
      <c r="E133" s="107" t="s">
        <v>125</v>
      </c>
      <c r="F133" s="107" t="s">
        <v>127</v>
      </c>
      <c r="G133" s="107" t="s">
        <v>129</v>
      </c>
      <c r="H133" s="107" t="str">
        <f>H112</f>
        <v>6th  Forecast</v>
      </c>
      <c r="I133" s="107" t="str">
        <f>I112</f>
        <v>7th  Forecast</v>
      </c>
      <c r="J133" s="107" t="str">
        <f>J112</f>
        <v>Final  Forecast</v>
      </c>
      <c r="K133" s="107" t="str">
        <f>K112</f>
        <v>1ste skatting</v>
      </c>
    </row>
    <row r="134" spans="1:11" x14ac:dyDescent="0.25">
      <c r="A134" s="8"/>
      <c r="B134" s="47" t="s">
        <v>113</v>
      </c>
      <c r="C134" s="47" t="s">
        <v>128</v>
      </c>
      <c r="D134" s="47" t="s">
        <v>113</v>
      </c>
      <c r="E134" s="47" t="s">
        <v>113</v>
      </c>
      <c r="F134" s="47" t="s">
        <v>128</v>
      </c>
      <c r="G134" s="47" t="s">
        <v>128</v>
      </c>
      <c r="H134" s="47" t="s">
        <v>128</v>
      </c>
      <c r="I134" s="47" t="s">
        <v>133</v>
      </c>
      <c r="J134" s="47" t="s">
        <v>133</v>
      </c>
      <c r="K134" s="47" t="s">
        <v>133</v>
      </c>
    </row>
    <row r="135" spans="1:11" x14ac:dyDescent="0.25">
      <c r="A135" s="9" t="s">
        <v>6</v>
      </c>
      <c r="B135" s="13" t="s">
        <v>20</v>
      </c>
      <c r="C135" s="13" t="s">
        <v>20</v>
      </c>
      <c r="D135" s="13" t="s">
        <v>20</v>
      </c>
      <c r="E135" s="13" t="s">
        <v>20</v>
      </c>
      <c r="F135" s="13" t="s">
        <v>20</v>
      </c>
      <c r="G135" s="13" t="s">
        <v>20</v>
      </c>
      <c r="H135" s="13" t="s">
        <v>20</v>
      </c>
      <c r="I135" s="13" t="s">
        <v>20</v>
      </c>
      <c r="J135" s="13" t="s">
        <v>20</v>
      </c>
      <c r="K135" s="13" t="s">
        <v>20</v>
      </c>
    </row>
    <row r="136" spans="1:11" x14ac:dyDescent="0.25">
      <c r="A136" s="20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x14ac:dyDescent="0.25">
      <c r="A137" s="21" t="s">
        <v>8</v>
      </c>
      <c r="B137" s="75">
        <f t="shared" ref="B137:J137" si="31">B75/B30</f>
        <v>10</v>
      </c>
      <c r="C137" s="75">
        <f t="shared" si="31"/>
        <v>10</v>
      </c>
      <c r="D137" s="75">
        <f t="shared" si="31"/>
        <v>10</v>
      </c>
      <c r="E137" s="75" t="e">
        <f t="shared" si="31"/>
        <v>#DIV/0!</v>
      </c>
      <c r="F137" s="75" t="e">
        <f t="shared" si="31"/>
        <v>#DIV/0!</v>
      </c>
      <c r="G137" s="75" t="e">
        <f t="shared" si="31"/>
        <v>#DIV/0!</v>
      </c>
      <c r="H137" s="75" t="e">
        <f t="shared" si="31"/>
        <v>#DIV/0!</v>
      </c>
      <c r="I137" s="75" t="e">
        <f t="shared" si="31"/>
        <v>#DIV/0!</v>
      </c>
      <c r="J137" s="75" t="e">
        <f t="shared" si="31"/>
        <v>#DIV/0!</v>
      </c>
      <c r="K137" s="75"/>
    </row>
    <row r="138" spans="1:11" x14ac:dyDescent="0.25">
      <c r="A138" s="21" t="s">
        <v>9</v>
      </c>
      <c r="B138" s="75">
        <f t="shared" ref="B138:J138" si="32">B76/B31</f>
        <v>13.5</v>
      </c>
      <c r="C138" s="75">
        <f t="shared" si="32"/>
        <v>13.5</v>
      </c>
      <c r="D138" s="75">
        <f t="shared" si="32"/>
        <v>13</v>
      </c>
      <c r="E138" s="75" t="e">
        <f t="shared" si="32"/>
        <v>#DIV/0!</v>
      </c>
      <c r="F138" s="75" t="e">
        <f t="shared" si="32"/>
        <v>#DIV/0!</v>
      </c>
      <c r="G138" s="75" t="e">
        <f t="shared" si="32"/>
        <v>#DIV/0!</v>
      </c>
      <c r="H138" s="75" t="e">
        <f t="shared" si="32"/>
        <v>#DIV/0!</v>
      </c>
      <c r="I138" s="75" t="e">
        <f t="shared" si="32"/>
        <v>#DIV/0!</v>
      </c>
      <c r="J138" s="75" t="e">
        <f t="shared" si="32"/>
        <v>#DIV/0!</v>
      </c>
      <c r="K138" s="75"/>
    </row>
    <row r="139" spans="1:11" x14ac:dyDescent="0.25">
      <c r="A139" s="21" t="s">
        <v>10</v>
      </c>
      <c r="B139" s="75">
        <f t="shared" ref="B139:J139" si="33">B77/B32</f>
        <v>3.3</v>
      </c>
      <c r="C139" s="75">
        <f t="shared" si="33"/>
        <v>3.15</v>
      </c>
      <c r="D139" s="75">
        <f t="shared" si="33"/>
        <v>3.1</v>
      </c>
      <c r="E139" s="75" t="e">
        <f t="shared" si="33"/>
        <v>#DIV/0!</v>
      </c>
      <c r="F139" s="75" t="e">
        <f t="shared" si="33"/>
        <v>#DIV/0!</v>
      </c>
      <c r="G139" s="75" t="e">
        <f t="shared" si="33"/>
        <v>#DIV/0!</v>
      </c>
      <c r="H139" s="75" t="e">
        <f t="shared" si="33"/>
        <v>#DIV/0!</v>
      </c>
      <c r="I139" s="75" t="e">
        <f t="shared" si="33"/>
        <v>#DIV/0!</v>
      </c>
      <c r="J139" s="75" t="e">
        <f t="shared" si="33"/>
        <v>#DIV/0!</v>
      </c>
      <c r="K139" s="75"/>
    </row>
    <row r="140" spans="1:11" x14ac:dyDescent="0.25">
      <c r="A140" s="21" t="s">
        <v>11</v>
      </c>
      <c r="B140" s="75">
        <f t="shared" ref="B140:J140" si="34">B78/B33</f>
        <v>5</v>
      </c>
      <c r="C140" s="75">
        <f t="shared" si="34"/>
        <v>5</v>
      </c>
      <c r="D140" s="75">
        <f t="shared" si="34"/>
        <v>5</v>
      </c>
      <c r="E140" s="75" t="e">
        <f t="shared" si="34"/>
        <v>#DIV/0!</v>
      </c>
      <c r="F140" s="75" t="e">
        <f t="shared" si="34"/>
        <v>#DIV/0!</v>
      </c>
      <c r="G140" s="75" t="e">
        <f t="shared" si="34"/>
        <v>#DIV/0!</v>
      </c>
      <c r="H140" s="75" t="e">
        <f t="shared" si="34"/>
        <v>#DIV/0!</v>
      </c>
      <c r="I140" s="75" t="e">
        <f t="shared" si="34"/>
        <v>#DIV/0!</v>
      </c>
      <c r="J140" s="75" t="e">
        <f t="shared" si="34"/>
        <v>#DIV/0!</v>
      </c>
      <c r="K140" s="75"/>
    </row>
    <row r="141" spans="1:11" x14ac:dyDescent="0.25">
      <c r="A141" s="21" t="s">
        <v>12</v>
      </c>
      <c r="B141" s="75">
        <f t="shared" ref="B141:J141" si="35">B79/B34</f>
        <v>5.5</v>
      </c>
      <c r="C141" s="75">
        <f t="shared" si="35"/>
        <v>5.5</v>
      </c>
      <c r="D141" s="75">
        <f t="shared" si="35"/>
        <v>5.6000000000000005</v>
      </c>
      <c r="E141" s="75" t="e">
        <f t="shared" si="35"/>
        <v>#DIV/0!</v>
      </c>
      <c r="F141" s="75" t="e">
        <f t="shared" si="35"/>
        <v>#DIV/0!</v>
      </c>
      <c r="G141" s="75" t="e">
        <f t="shared" si="35"/>
        <v>#DIV/0!</v>
      </c>
      <c r="H141" s="75" t="e">
        <f t="shared" si="35"/>
        <v>#DIV/0!</v>
      </c>
      <c r="I141" s="75" t="e">
        <f t="shared" si="35"/>
        <v>#DIV/0!</v>
      </c>
      <c r="J141" s="75" t="e">
        <f t="shared" si="35"/>
        <v>#DIV/0!</v>
      </c>
      <c r="K141" s="75"/>
    </row>
    <row r="142" spans="1:11" x14ac:dyDescent="0.25">
      <c r="A142" s="21" t="s">
        <v>13</v>
      </c>
      <c r="B142" s="75">
        <f t="shared" ref="B142:J142" si="36">B80/B35</f>
        <v>4.55</v>
      </c>
      <c r="C142" s="75">
        <f t="shared" si="36"/>
        <v>4.4000000000000004</v>
      </c>
      <c r="D142" s="75">
        <f t="shared" si="36"/>
        <v>4.4000000000000004</v>
      </c>
      <c r="E142" s="75" t="e">
        <f t="shared" si="36"/>
        <v>#DIV/0!</v>
      </c>
      <c r="F142" s="75" t="e">
        <f t="shared" si="36"/>
        <v>#DIV/0!</v>
      </c>
      <c r="G142" s="75" t="e">
        <f t="shared" si="36"/>
        <v>#DIV/0!</v>
      </c>
      <c r="H142" s="75" t="e">
        <f t="shared" si="36"/>
        <v>#DIV/0!</v>
      </c>
      <c r="I142" s="75" t="e">
        <f t="shared" si="36"/>
        <v>#DIV/0!</v>
      </c>
      <c r="J142" s="75" t="e">
        <f t="shared" si="36"/>
        <v>#DIV/0!</v>
      </c>
      <c r="K142" s="75"/>
    </row>
    <row r="143" spans="1:11" x14ac:dyDescent="0.25">
      <c r="A143" s="21" t="s">
        <v>14</v>
      </c>
      <c r="B143" s="75">
        <f t="shared" ref="B143:J143" si="37">B81/B36</f>
        <v>5.5</v>
      </c>
      <c r="C143" s="75">
        <f t="shared" si="37"/>
        <v>5.5</v>
      </c>
      <c r="D143" s="75">
        <f t="shared" si="37"/>
        <v>5.8</v>
      </c>
      <c r="E143" s="75" t="e">
        <f t="shared" si="37"/>
        <v>#DIV/0!</v>
      </c>
      <c r="F143" s="75" t="e">
        <f t="shared" si="37"/>
        <v>#DIV/0!</v>
      </c>
      <c r="G143" s="75" t="e">
        <f t="shared" si="37"/>
        <v>#DIV/0!</v>
      </c>
      <c r="H143" s="75" t="e">
        <f t="shared" si="37"/>
        <v>#DIV/0!</v>
      </c>
      <c r="I143" s="75" t="e">
        <f t="shared" si="37"/>
        <v>#DIV/0!</v>
      </c>
      <c r="J143" s="75" t="e">
        <f t="shared" si="37"/>
        <v>#DIV/0!</v>
      </c>
      <c r="K143" s="75"/>
    </row>
    <row r="144" spans="1:11" x14ac:dyDescent="0.25">
      <c r="A144" s="21" t="s">
        <v>15</v>
      </c>
      <c r="B144" s="75">
        <f t="shared" ref="B144:J144" si="38">B82/B37</f>
        <v>4.2</v>
      </c>
      <c r="C144" s="75">
        <f t="shared" si="38"/>
        <v>4.2</v>
      </c>
      <c r="D144" s="75">
        <f t="shared" si="38"/>
        <v>4.2003571428571425</v>
      </c>
      <c r="E144" s="75" t="e">
        <f t="shared" si="38"/>
        <v>#DIV/0!</v>
      </c>
      <c r="F144" s="75" t="e">
        <f t="shared" si="38"/>
        <v>#DIV/0!</v>
      </c>
      <c r="G144" s="75" t="e">
        <f t="shared" si="38"/>
        <v>#DIV/0!</v>
      </c>
      <c r="H144" s="75" t="e">
        <f t="shared" si="38"/>
        <v>#DIV/0!</v>
      </c>
      <c r="I144" s="75" t="e">
        <f t="shared" si="38"/>
        <v>#DIV/0!</v>
      </c>
      <c r="J144" s="75" t="e">
        <f t="shared" si="38"/>
        <v>#DIV/0!</v>
      </c>
      <c r="K144" s="75"/>
    </row>
    <row r="145" spans="1:231" x14ac:dyDescent="0.25">
      <c r="A145" s="21" t="s">
        <v>16</v>
      </c>
      <c r="B145" s="75">
        <f t="shared" ref="B145:J145" si="39">B83/B38</f>
        <v>2</v>
      </c>
      <c r="C145" s="75">
        <f t="shared" si="39"/>
        <v>2</v>
      </c>
      <c r="D145" s="75">
        <f t="shared" si="39"/>
        <v>2</v>
      </c>
      <c r="E145" s="75" t="e">
        <f t="shared" si="39"/>
        <v>#DIV/0!</v>
      </c>
      <c r="F145" s="75" t="e">
        <f t="shared" si="39"/>
        <v>#DIV/0!</v>
      </c>
      <c r="G145" s="75" t="e">
        <f t="shared" si="39"/>
        <v>#DIV/0!</v>
      </c>
      <c r="H145" s="75" t="e">
        <f t="shared" si="39"/>
        <v>#DIV/0!</v>
      </c>
      <c r="I145" s="75" t="e">
        <f t="shared" si="39"/>
        <v>#DIV/0!</v>
      </c>
      <c r="J145" s="75" t="e">
        <f t="shared" si="39"/>
        <v>#DIV/0!</v>
      </c>
      <c r="K145" s="75"/>
    </row>
    <row r="146" spans="1:231" x14ac:dyDescent="0.25">
      <c r="A146" s="20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231" x14ac:dyDescent="0.25">
      <c r="A147" s="22" t="s">
        <v>18</v>
      </c>
      <c r="B147" s="93">
        <f t="shared" ref="B147:G147" si="40">B85/B40</f>
        <v>4.3337662337662337</v>
      </c>
      <c r="C147" s="93">
        <f>C85/C40</f>
        <v>4.2962433862433862</v>
      </c>
      <c r="D147" s="93">
        <f t="shared" si="40"/>
        <v>4.2860729613733906</v>
      </c>
      <c r="E147" s="93" t="e">
        <f t="shared" si="40"/>
        <v>#DIV/0!</v>
      </c>
      <c r="F147" s="93" t="e">
        <f t="shared" si="40"/>
        <v>#DIV/0!</v>
      </c>
      <c r="G147" s="93" t="e">
        <f t="shared" si="40"/>
        <v>#DIV/0!</v>
      </c>
      <c r="H147" s="93" t="e">
        <f>H85/H40</f>
        <v>#DIV/0!</v>
      </c>
      <c r="I147" s="93" t="e">
        <f>I85/I40</f>
        <v>#DIV/0!</v>
      </c>
      <c r="J147" s="93" t="e">
        <f>J85/J40</f>
        <v>#DIV/0!</v>
      </c>
      <c r="K147" s="9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</row>
    <row r="148" spans="1:231" x14ac:dyDescent="0.25">
      <c r="A148" s="23"/>
      <c r="B148" s="19"/>
      <c r="C148" s="19"/>
      <c r="D148" s="19"/>
      <c r="E148" s="19"/>
      <c r="F148" s="19"/>
      <c r="G148" s="19"/>
      <c r="H148" s="19"/>
      <c r="I148" s="19"/>
      <c r="J148" s="19"/>
      <c r="K148" s="19"/>
    </row>
    <row r="150" spans="1:231" x14ac:dyDescent="0.25">
      <c r="A150" s="37" t="s">
        <v>34</v>
      </c>
    </row>
    <row r="151" spans="1:231" x14ac:dyDescent="0.25">
      <c r="A151" s="37" t="s">
        <v>78</v>
      </c>
      <c r="B151" s="107" t="s">
        <v>123</v>
      </c>
      <c r="C151" s="107" t="s">
        <v>124</v>
      </c>
      <c r="D151" s="107" t="s">
        <v>124</v>
      </c>
      <c r="E151" s="107" t="s">
        <v>125</v>
      </c>
      <c r="F151" s="107" t="s">
        <v>127</v>
      </c>
      <c r="G151" s="107" t="s">
        <v>129</v>
      </c>
      <c r="H151" s="107" t="str">
        <f>H133</f>
        <v>6th  Forecast</v>
      </c>
      <c r="I151" s="107" t="str">
        <f>I133</f>
        <v>7th  Forecast</v>
      </c>
      <c r="J151" s="107" t="str">
        <f>J133</f>
        <v>Final  Forecast</v>
      </c>
      <c r="K151" s="107" t="str">
        <f>K133</f>
        <v>1ste skatting</v>
      </c>
    </row>
    <row r="152" spans="1:231" x14ac:dyDescent="0.25">
      <c r="A152" s="38"/>
      <c r="B152" s="47" t="s">
        <v>113</v>
      </c>
      <c r="C152" s="47" t="s">
        <v>128</v>
      </c>
      <c r="D152" s="47" t="s">
        <v>113</v>
      </c>
      <c r="E152" s="47" t="s">
        <v>113</v>
      </c>
      <c r="F152" s="47" t="s">
        <v>128</v>
      </c>
      <c r="G152" s="47" t="s">
        <v>128</v>
      </c>
      <c r="H152" s="47" t="s">
        <v>128</v>
      </c>
      <c r="I152" s="47" t="s">
        <v>133</v>
      </c>
      <c r="J152" s="47" t="s">
        <v>133</v>
      </c>
      <c r="K152" s="47" t="s">
        <v>133</v>
      </c>
    </row>
    <row r="153" spans="1:231" x14ac:dyDescent="0.25">
      <c r="A153" s="16"/>
      <c r="B153" s="13" t="s">
        <v>20</v>
      </c>
      <c r="C153" s="13" t="s">
        <v>20</v>
      </c>
      <c r="D153" s="13" t="s">
        <v>20</v>
      </c>
      <c r="E153" s="13" t="s">
        <v>20</v>
      </c>
      <c r="F153" s="13" t="s">
        <v>20</v>
      </c>
      <c r="G153" s="13" t="s">
        <v>20</v>
      </c>
      <c r="H153" s="13" t="s">
        <v>20</v>
      </c>
      <c r="I153" s="13" t="s">
        <v>20</v>
      </c>
      <c r="J153" s="13" t="s">
        <v>20</v>
      </c>
      <c r="K153" s="13" t="s">
        <v>20</v>
      </c>
    </row>
    <row r="154" spans="1:231" x14ac:dyDescent="0.25">
      <c r="A154" s="45" t="s">
        <v>18</v>
      </c>
      <c r="B154" s="114">
        <f>(B109/B47)</f>
        <v>3.7281658020700195</v>
      </c>
      <c r="C154" s="114">
        <f>(C109/C47)</f>
        <v>3.6910848276739157</v>
      </c>
      <c r="D154" s="114">
        <f t="shared" ref="D154:K154" si="41">(D109/D47)</f>
        <v>3.6292770001284191</v>
      </c>
      <c r="E154" s="114" t="e">
        <f t="shared" si="41"/>
        <v>#DIV/0!</v>
      </c>
      <c r="F154" s="114" t="e">
        <f t="shared" si="41"/>
        <v>#DIV/0!</v>
      </c>
      <c r="G154" s="114" t="e">
        <f t="shared" si="41"/>
        <v>#DIV/0!</v>
      </c>
      <c r="H154" s="43" t="e">
        <f t="shared" si="41"/>
        <v>#DIV/0!</v>
      </c>
      <c r="I154" s="43" t="e">
        <f t="shared" si="41"/>
        <v>#DIV/0!</v>
      </c>
      <c r="J154" s="43" t="e">
        <f>(J109/J47)</f>
        <v>#DIV/0!</v>
      </c>
      <c r="K154" s="43" t="e">
        <f t="shared" si="41"/>
        <v>#DIV/0!</v>
      </c>
    </row>
    <row r="157" spans="1:231" x14ac:dyDescent="0.25">
      <c r="A157" s="2" t="s">
        <v>46</v>
      </c>
    </row>
    <row r="158" spans="1:231" x14ac:dyDescent="0.25">
      <c r="A158" s="2" t="s">
        <v>47</v>
      </c>
    </row>
    <row r="159" spans="1:231" x14ac:dyDescent="0.25">
      <c r="B159" s="107" t="s">
        <v>123</v>
      </c>
      <c r="C159" s="107" t="s">
        <v>124</v>
      </c>
      <c r="D159" s="107" t="s">
        <v>124</v>
      </c>
      <c r="E159" s="107" t="s">
        <v>125</v>
      </c>
      <c r="F159" s="107" t="s">
        <v>127</v>
      </c>
      <c r="G159" s="107" t="s">
        <v>129</v>
      </c>
      <c r="H159" s="107" t="str">
        <f>H151</f>
        <v>6th  Forecast</v>
      </c>
      <c r="I159" s="107" t="str">
        <f>I151</f>
        <v>7th  Forecast</v>
      </c>
      <c r="J159" s="107" t="str">
        <f>J151</f>
        <v>Final  Forecast</v>
      </c>
      <c r="K159" s="107" t="str">
        <f>K151</f>
        <v>1ste skatting</v>
      </c>
    </row>
    <row r="160" spans="1:231" x14ac:dyDescent="0.25">
      <c r="A160" s="71" t="s">
        <v>48</v>
      </c>
      <c r="B160" s="30" t="str">
        <f t="shared" ref="B160:K160" si="42">B8</f>
        <v>2014/15*</v>
      </c>
      <c r="C160" s="30" t="str">
        <f t="shared" si="42"/>
        <v>2014/15*</v>
      </c>
      <c r="D160" s="30" t="str">
        <f t="shared" si="42"/>
        <v>2014/15*</v>
      </c>
      <c r="E160" s="30" t="str">
        <f t="shared" si="42"/>
        <v>2014/15*</v>
      </c>
      <c r="F160" s="30" t="str">
        <f t="shared" si="42"/>
        <v>2014/15*</v>
      </c>
      <c r="G160" s="30" t="str">
        <f t="shared" si="42"/>
        <v>2014/15*</v>
      </c>
      <c r="H160" s="30" t="str">
        <f t="shared" si="42"/>
        <v>2014/15*</v>
      </c>
      <c r="I160" s="30" t="str">
        <f t="shared" si="42"/>
        <v>2014/15*</v>
      </c>
      <c r="J160" s="30" t="str">
        <f t="shared" si="42"/>
        <v>2014/15*</v>
      </c>
      <c r="K160" s="30" t="str">
        <f t="shared" si="42"/>
        <v>2014/15*</v>
      </c>
    </row>
    <row r="161" spans="1:11" x14ac:dyDescent="0.25">
      <c r="A161" s="72" t="s">
        <v>49</v>
      </c>
      <c r="B161" s="33" t="s">
        <v>7</v>
      </c>
      <c r="C161" s="33" t="s">
        <v>7</v>
      </c>
      <c r="D161" s="33" t="s">
        <v>7</v>
      </c>
      <c r="E161" s="33" t="s">
        <v>7</v>
      </c>
      <c r="F161" s="33" t="s">
        <v>7</v>
      </c>
      <c r="G161" s="33" t="s">
        <v>7</v>
      </c>
      <c r="H161" s="33" t="s">
        <v>7</v>
      </c>
      <c r="I161" s="33" t="s">
        <v>7</v>
      </c>
      <c r="J161" s="33" t="s">
        <v>7</v>
      </c>
      <c r="K161" s="33" t="s">
        <v>7</v>
      </c>
    </row>
    <row r="162" spans="1:11" x14ac:dyDescent="0.25">
      <c r="A162" s="71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x14ac:dyDescent="0.25">
      <c r="A163" s="73" t="s">
        <v>50</v>
      </c>
      <c r="B163" s="17">
        <f t="shared" ref="B163:G163" si="43">+B21</f>
        <v>1032.6500000000001</v>
      </c>
      <c r="C163" s="17">
        <f>+C21</f>
        <v>1020.75</v>
      </c>
      <c r="D163" s="17">
        <f t="shared" si="43"/>
        <v>1014.75</v>
      </c>
      <c r="E163" s="17">
        <f t="shared" si="43"/>
        <v>0</v>
      </c>
      <c r="F163" s="17">
        <f t="shared" si="43"/>
        <v>0</v>
      </c>
      <c r="G163" s="17">
        <f t="shared" si="43"/>
        <v>0</v>
      </c>
      <c r="H163" s="17">
        <f>+H21</f>
        <v>0</v>
      </c>
      <c r="I163" s="17">
        <f>+I21</f>
        <v>0</v>
      </c>
      <c r="J163" s="17">
        <f>+J21</f>
        <v>0</v>
      </c>
      <c r="K163" s="17"/>
    </row>
    <row r="164" spans="1:11" x14ac:dyDescent="0.25">
      <c r="A164" s="73" t="s">
        <v>51</v>
      </c>
      <c r="B164" s="17">
        <f t="shared" ref="B164:G164" si="44">+B40</f>
        <v>962.5</v>
      </c>
      <c r="C164" s="17">
        <f>+C40</f>
        <v>945</v>
      </c>
      <c r="D164" s="17">
        <f t="shared" si="44"/>
        <v>932</v>
      </c>
      <c r="E164" s="17">
        <f t="shared" si="44"/>
        <v>0</v>
      </c>
      <c r="F164" s="17">
        <f t="shared" si="44"/>
        <v>0</v>
      </c>
      <c r="G164" s="17">
        <f t="shared" si="44"/>
        <v>0</v>
      </c>
      <c r="H164" s="17">
        <f>+H40</f>
        <v>0</v>
      </c>
      <c r="I164" s="17">
        <f>+I40</f>
        <v>0</v>
      </c>
      <c r="J164" s="17">
        <f>+J40</f>
        <v>0</v>
      </c>
      <c r="K164" s="17"/>
    </row>
    <row r="165" spans="1:11" x14ac:dyDescent="0.25">
      <c r="A165" s="73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73" t="s">
        <v>52</v>
      </c>
      <c r="B166" s="17">
        <f t="shared" ref="B166:G166" si="45">+B163+B164</f>
        <v>1995.15</v>
      </c>
      <c r="C166" s="17">
        <f>+C163+C164</f>
        <v>1965.75</v>
      </c>
      <c r="D166" s="17">
        <f t="shared" si="45"/>
        <v>1946.75</v>
      </c>
      <c r="E166" s="17">
        <f t="shared" si="45"/>
        <v>0</v>
      </c>
      <c r="F166" s="17">
        <f t="shared" si="45"/>
        <v>0</v>
      </c>
      <c r="G166" s="17">
        <f t="shared" si="45"/>
        <v>0</v>
      </c>
      <c r="H166" s="17">
        <f>+H163+H164</f>
        <v>0</v>
      </c>
      <c r="I166" s="17">
        <f>+I163+I164</f>
        <v>0</v>
      </c>
      <c r="J166" s="17">
        <f>+J163+J164</f>
        <v>0</v>
      </c>
      <c r="K166" s="17"/>
    </row>
    <row r="167" spans="1:11" x14ac:dyDescent="0.25">
      <c r="A167" s="73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73" t="s">
        <v>53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73" t="s">
        <v>54</v>
      </c>
      <c r="B169" s="17">
        <f t="shared" ref="B169:G169" si="46">+B163/B166*100</f>
        <v>51.75801318196627</v>
      </c>
      <c r="C169" s="17">
        <f>+C163/C166*100</f>
        <v>51.926745516978258</v>
      </c>
      <c r="D169" s="17">
        <f t="shared" si="46"/>
        <v>52.125337100295368</v>
      </c>
      <c r="E169" s="17" t="e">
        <f t="shared" si="46"/>
        <v>#DIV/0!</v>
      </c>
      <c r="F169" s="17" t="e">
        <f t="shared" si="46"/>
        <v>#DIV/0!</v>
      </c>
      <c r="G169" s="17" t="e">
        <f t="shared" si="46"/>
        <v>#DIV/0!</v>
      </c>
      <c r="H169" s="17" t="e">
        <f>+H163/H166*100</f>
        <v>#DIV/0!</v>
      </c>
      <c r="I169" s="17" t="e">
        <f>+I163/I166*100</f>
        <v>#DIV/0!</v>
      </c>
      <c r="J169" s="17" t="e">
        <f>+J163/J166*100</f>
        <v>#DIV/0!</v>
      </c>
      <c r="K169" s="17"/>
    </row>
    <row r="170" spans="1:11" x14ac:dyDescent="0.25">
      <c r="A170" s="73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73" t="s">
        <v>55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 x14ac:dyDescent="0.25">
      <c r="A172" s="73" t="s">
        <v>56</v>
      </c>
      <c r="B172" s="17">
        <f t="shared" ref="B172:G172" si="47">+B164/B166*100</f>
        <v>48.24198681803373</v>
      </c>
      <c r="C172" s="17">
        <f>+C164/C166*100</f>
        <v>48.073254483021749</v>
      </c>
      <c r="D172" s="17">
        <f t="shared" si="47"/>
        <v>47.874662899704632</v>
      </c>
      <c r="E172" s="17" t="e">
        <f t="shared" si="47"/>
        <v>#DIV/0!</v>
      </c>
      <c r="F172" s="17" t="e">
        <f t="shared" si="47"/>
        <v>#DIV/0!</v>
      </c>
      <c r="G172" s="17" t="e">
        <f t="shared" si="47"/>
        <v>#DIV/0!</v>
      </c>
      <c r="H172" s="17" t="e">
        <f>+H164/H166*100</f>
        <v>#DIV/0!</v>
      </c>
      <c r="I172" s="17" t="e">
        <f>+I164/I166*100</f>
        <v>#DIV/0!</v>
      </c>
      <c r="J172" s="17" t="e">
        <f>+J164/J166*100</f>
        <v>#DIV/0!</v>
      </c>
      <c r="K172" s="17"/>
    </row>
    <row r="173" spans="1:11" x14ac:dyDescent="0.25">
      <c r="A173" s="72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74"/>
    </row>
  </sheetData>
  <pageMargins left="1" right="1" top="1" bottom="1" header="0.5" footer="0.5"/>
  <pageSetup scale="5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7564-9311-43F4-BC31-35C4DDC2FBD6}">
  <dimension ref="A1:N81"/>
  <sheetViews>
    <sheetView zoomScale="80" zoomScaleNormal="80" workbookViewId="0">
      <selection activeCell="E29" sqref="E29"/>
    </sheetView>
  </sheetViews>
  <sheetFormatPr defaultRowHeight="13.2" x14ac:dyDescent="0.25"/>
  <cols>
    <col min="1" max="1" width="8.88671875" style="78"/>
    <col min="2" max="7" width="12.44140625" style="78" customWidth="1"/>
    <col min="8" max="8" width="11.88671875" style="78" customWidth="1"/>
    <col min="9" max="9" width="13.33203125" style="78" customWidth="1"/>
    <col min="10" max="11" width="10.88671875" style="78" customWidth="1"/>
    <col min="12" max="16384" width="8.88671875" style="78"/>
  </cols>
  <sheetData>
    <row r="1" spans="1:12" x14ac:dyDescent="0.25">
      <c r="A1" s="79" t="s">
        <v>114</v>
      </c>
    </row>
    <row r="2" spans="1:12" x14ac:dyDescent="0.25">
      <c r="A2" s="98"/>
      <c r="B2" s="226" t="s">
        <v>115</v>
      </c>
      <c r="C2" s="226"/>
      <c r="D2" s="226"/>
      <c r="E2" s="226" t="s">
        <v>116</v>
      </c>
      <c r="F2" s="226"/>
      <c r="G2" s="226"/>
      <c r="H2" s="226" t="s">
        <v>121</v>
      </c>
      <c r="I2" s="226"/>
      <c r="J2" s="226"/>
      <c r="K2" s="98"/>
      <c r="L2" s="98"/>
    </row>
    <row r="3" spans="1:12" x14ac:dyDescent="0.25">
      <c r="A3" s="100"/>
      <c r="B3" s="99" t="s">
        <v>117</v>
      </c>
      <c r="C3" s="99" t="s">
        <v>118</v>
      </c>
      <c r="D3" s="99" t="s">
        <v>119</v>
      </c>
      <c r="E3" s="99" t="s">
        <v>117</v>
      </c>
      <c r="F3" s="99" t="s">
        <v>118</v>
      </c>
      <c r="G3" s="99" t="s">
        <v>119</v>
      </c>
      <c r="H3" s="99" t="s">
        <v>117</v>
      </c>
      <c r="I3" s="99" t="s">
        <v>118</v>
      </c>
      <c r="J3" s="99" t="s">
        <v>119</v>
      </c>
      <c r="K3" s="100" t="s">
        <v>122</v>
      </c>
      <c r="L3" s="100"/>
    </row>
    <row r="4" spans="1:12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25">
      <c r="A5" s="100" t="s">
        <v>4</v>
      </c>
      <c r="B5" s="101">
        <v>574265</v>
      </c>
      <c r="C5" s="101">
        <v>423733</v>
      </c>
      <c r="D5" s="102">
        <v>0.73787014705754317</v>
      </c>
      <c r="E5" s="101">
        <v>87800</v>
      </c>
      <c r="F5" s="101">
        <v>100275</v>
      </c>
      <c r="G5" s="102">
        <v>1.1420842824601367</v>
      </c>
      <c r="H5" s="101">
        <v>662065</v>
      </c>
      <c r="I5" s="101">
        <v>524008</v>
      </c>
      <c r="J5" s="104">
        <v>0.79147515727307738</v>
      </c>
      <c r="K5" s="105">
        <v>2.8509967271645347</v>
      </c>
      <c r="L5" s="100"/>
    </row>
    <row r="6" spans="1:12" x14ac:dyDescent="0.25">
      <c r="A6" s="100" t="s">
        <v>5</v>
      </c>
      <c r="B6" s="101">
        <v>466000</v>
      </c>
      <c r="C6" s="101">
        <v>322960</v>
      </c>
      <c r="D6" s="102">
        <v>0.69304721030042915</v>
      </c>
      <c r="E6" s="101">
        <v>137750</v>
      </c>
      <c r="F6" s="101">
        <v>138730</v>
      </c>
      <c r="G6" s="102">
        <v>1.007114337568058</v>
      </c>
      <c r="H6" s="101">
        <v>603750</v>
      </c>
      <c r="I6" s="101">
        <v>461690</v>
      </c>
      <c r="J6" s="104">
        <v>0.76470393374741197</v>
      </c>
      <c r="K6" s="102">
        <v>2.4369079837618401</v>
      </c>
      <c r="L6" s="100"/>
    </row>
    <row r="7" spans="1:12" x14ac:dyDescent="0.25">
      <c r="A7" s="100" t="s">
        <v>24</v>
      </c>
      <c r="B7" s="101">
        <v>504051</v>
      </c>
      <c r="C7" s="101">
        <v>316820</v>
      </c>
      <c r="D7" s="102">
        <v>0.62854750808945925</v>
      </c>
      <c r="E7" s="101">
        <v>158632</v>
      </c>
      <c r="F7" s="101">
        <v>137795</v>
      </c>
      <c r="G7" s="102">
        <v>0.86864567048262642</v>
      </c>
      <c r="H7" s="101">
        <v>662683</v>
      </c>
      <c r="I7" s="101">
        <v>454615</v>
      </c>
      <c r="J7" s="104">
        <v>0.68602182340576112</v>
      </c>
      <c r="K7" s="102">
        <v>2.5685957241711712</v>
      </c>
      <c r="L7" s="100"/>
    </row>
    <row r="8" spans="1:12" x14ac:dyDescent="0.25">
      <c r="A8" s="100" t="s">
        <v>120</v>
      </c>
      <c r="B8" s="101">
        <v>442142</v>
      </c>
      <c r="C8" s="101">
        <v>296820</v>
      </c>
      <c r="D8" s="102">
        <v>0.67132278770168863</v>
      </c>
      <c r="E8" s="101">
        <v>141261</v>
      </c>
      <c r="F8" s="101">
        <v>125041</v>
      </c>
      <c r="G8" s="102">
        <v>0.88517708355455504</v>
      </c>
      <c r="H8" s="101">
        <v>583403</v>
      </c>
      <c r="I8" s="101">
        <v>421861</v>
      </c>
      <c r="J8" s="104">
        <v>0.72310392644535593</v>
      </c>
      <c r="K8" s="102">
        <v>3.2077540356443031</v>
      </c>
      <c r="L8" s="100"/>
    </row>
    <row r="9" spans="1:12" x14ac:dyDescent="0.25">
      <c r="A9" s="100" t="s">
        <v>26</v>
      </c>
      <c r="B9" s="101">
        <v>386030</v>
      </c>
      <c r="C9" s="101">
        <v>189299</v>
      </c>
      <c r="D9" s="102">
        <v>0.49037380514467788</v>
      </c>
      <c r="E9" s="101">
        <v>129280</v>
      </c>
      <c r="F9" s="101">
        <v>68825</v>
      </c>
      <c r="G9" s="102">
        <v>0.53237159653465349</v>
      </c>
      <c r="H9" s="101">
        <v>515310</v>
      </c>
      <c r="I9" s="101">
        <v>258124</v>
      </c>
      <c r="J9" s="104">
        <v>0.50091013176534516</v>
      </c>
      <c r="K9" s="102">
        <v>2.7625663589394533</v>
      </c>
      <c r="L9" s="100"/>
    </row>
    <row r="10" spans="1:12" x14ac:dyDescent="0.25">
      <c r="A10" s="100" t="s">
        <v>27</v>
      </c>
      <c r="B10" s="101">
        <v>407828</v>
      </c>
      <c r="C10" s="101">
        <v>245119</v>
      </c>
      <c r="D10" s="102">
        <v>0.60103524034642053</v>
      </c>
      <c r="E10" s="101">
        <v>108751</v>
      </c>
      <c r="F10" s="101">
        <v>72015</v>
      </c>
      <c r="G10" s="102">
        <v>0.66220080734889797</v>
      </c>
      <c r="H10" s="101">
        <v>516579</v>
      </c>
      <c r="I10" s="101">
        <v>317134</v>
      </c>
      <c r="J10" s="104">
        <v>0.61391190892390124</v>
      </c>
      <c r="K10" s="102">
        <v>3.2257928721062816</v>
      </c>
      <c r="L10" s="100"/>
    </row>
    <row r="11" spans="1:12" x14ac:dyDescent="0.25">
      <c r="A11" s="100" t="s">
        <v>29</v>
      </c>
      <c r="B11" s="101">
        <v>367861</v>
      </c>
      <c r="C11" s="101">
        <v>221097</v>
      </c>
      <c r="D11" s="102">
        <v>0.60103408624453258</v>
      </c>
      <c r="E11" s="101">
        <v>98093</v>
      </c>
      <c r="F11" s="101">
        <v>64957</v>
      </c>
      <c r="G11" s="102">
        <v>0.66219811811240359</v>
      </c>
      <c r="H11" s="101">
        <v>465954</v>
      </c>
      <c r="I11" s="101">
        <v>286054</v>
      </c>
      <c r="J11" s="104">
        <v>0.61391038600376857</v>
      </c>
      <c r="K11" s="102">
        <v>2.9486962118714577</v>
      </c>
      <c r="L11" s="100"/>
    </row>
    <row r="12" spans="1:12" x14ac:dyDescent="0.25">
      <c r="A12" s="100" t="s">
        <v>30</v>
      </c>
      <c r="B12" s="101">
        <v>281890</v>
      </c>
      <c r="C12" s="101">
        <v>170890</v>
      </c>
      <c r="D12" s="102">
        <v>0.60622938025470929</v>
      </c>
      <c r="E12" s="101">
        <v>78920</v>
      </c>
      <c r="F12" s="101">
        <v>57180</v>
      </c>
      <c r="G12" s="102">
        <v>0.72453117080587937</v>
      </c>
      <c r="H12" s="101">
        <v>360810</v>
      </c>
      <c r="I12" s="101">
        <v>228070</v>
      </c>
      <c r="J12" s="104">
        <v>0.63210554031207555</v>
      </c>
      <c r="K12" s="102">
        <v>3.3348573840256037</v>
      </c>
      <c r="L12" s="100"/>
    </row>
    <row r="13" spans="1:12" x14ac:dyDescent="0.25">
      <c r="A13" s="100" t="s">
        <v>31</v>
      </c>
      <c r="B13" s="103">
        <v>324960</v>
      </c>
      <c r="C13" s="101">
        <v>202755</v>
      </c>
      <c r="D13" s="102">
        <v>0.62393833087149186</v>
      </c>
      <c r="E13" s="103">
        <v>88480</v>
      </c>
      <c r="F13" s="101">
        <v>63193.000000000007</v>
      </c>
      <c r="G13" s="102">
        <v>0.71420660036166372</v>
      </c>
      <c r="H13" s="101">
        <v>413440</v>
      </c>
      <c r="I13" s="101">
        <v>265947.99999999994</v>
      </c>
      <c r="J13" s="104">
        <v>0.64325657894736832</v>
      </c>
      <c r="K13" s="102">
        <v>4.0747330960854091</v>
      </c>
      <c r="L13" s="100"/>
    </row>
    <row r="14" spans="1:12" x14ac:dyDescent="0.25">
      <c r="A14" s="100" t="s">
        <v>35</v>
      </c>
      <c r="B14" s="101">
        <v>345881</v>
      </c>
      <c r="C14" s="101">
        <v>238426</v>
      </c>
      <c r="D14" s="102">
        <v>0.68932956710544957</v>
      </c>
      <c r="E14" s="101">
        <v>86365</v>
      </c>
      <c r="F14" s="101">
        <v>78630</v>
      </c>
      <c r="G14" s="102">
        <v>0.91043825623805941</v>
      </c>
      <c r="H14" s="101">
        <v>432246</v>
      </c>
      <c r="I14" s="101">
        <v>317056</v>
      </c>
      <c r="J14" s="104">
        <v>0.73350823373727003</v>
      </c>
      <c r="K14" s="102">
        <v>4.1357330333708289</v>
      </c>
      <c r="L14" s="100"/>
    </row>
    <row r="15" spans="1:12" x14ac:dyDescent="0.25">
      <c r="A15" s="100" t="s">
        <v>42</v>
      </c>
      <c r="B15" s="101">
        <v>263780</v>
      </c>
      <c r="C15" s="101">
        <v>149057</v>
      </c>
      <c r="D15" s="102">
        <v>0.56508074910910611</v>
      </c>
      <c r="E15" s="101">
        <v>81486</v>
      </c>
      <c r="F15" s="101">
        <v>64681</v>
      </c>
      <c r="G15" s="102">
        <v>0.79376825466951373</v>
      </c>
      <c r="H15" s="101">
        <v>345266</v>
      </c>
      <c r="I15" s="101">
        <v>213738</v>
      </c>
      <c r="J15" s="104">
        <v>0.61905313584308908</v>
      </c>
      <c r="K15" s="102">
        <v>2.7921467199623793</v>
      </c>
      <c r="L15" s="100"/>
    </row>
    <row r="16" spans="1:12" x14ac:dyDescent="0.25">
      <c r="A16" s="100" t="s">
        <v>43</v>
      </c>
      <c r="B16" s="101">
        <v>373821</v>
      </c>
      <c r="C16" s="101">
        <v>334324.04525564489</v>
      </c>
      <c r="D16" s="102">
        <v>0.89434260048430902</v>
      </c>
      <c r="E16" s="101">
        <v>124159</v>
      </c>
      <c r="F16" s="101">
        <v>129744.76171284032</v>
      </c>
      <c r="G16" s="102">
        <v>1.0449887782024687</v>
      </c>
      <c r="H16" s="101">
        <v>497980</v>
      </c>
      <c r="I16" s="101">
        <v>464068.80696848524</v>
      </c>
      <c r="J16" s="104">
        <v>0.9319025000371205</v>
      </c>
      <c r="K16" s="102">
        <v>4.5373347624151483</v>
      </c>
      <c r="L16" s="100"/>
    </row>
    <row r="17" spans="1:14" x14ac:dyDescent="0.25">
      <c r="A17" s="100" t="s">
        <v>79</v>
      </c>
      <c r="B17" s="101">
        <v>356275.8</v>
      </c>
      <c r="C17" s="101">
        <v>378576</v>
      </c>
      <c r="D17" s="102">
        <v>1.0625925196154216</v>
      </c>
      <c r="E17" s="101">
        <v>112407</v>
      </c>
      <c r="F17" s="101">
        <v>138057</v>
      </c>
      <c r="G17" s="102">
        <v>1.228188635939043</v>
      </c>
      <c r="H17" s="101">
        <v>468682.8</v>
      </c>
      <c r="I17" s="101">
        <v>516633</v>
      </c>
      <c r="J17" s="104">
        <v>1.1023084269360857</v>
      </c>
      <c r="K17" s="102">
        <v>4.9639546858908341</v>
      </c>
      <c r="L17" s="100"/>
    </row>
    <row r="18" spans="1:14" x14ac:dyDescent="0.25">
      <c r="A18" s="100" t="s">
        <v>104</v>
      </c>
      <c r="B18" s="101">
        <v>371860.96361999999</v>
      </c>
      <c r="C18" s="101">
        <v>421968.71490000002</v>
      </c>
      <c r="D18" s="102">
        <v>1.1347486189252296</v>
      </c>
      <c r="E18" s="101">
        <v>149078.80499999999</v>
      </c>
      <c r="F18" s="101">
        <v>183894.85500000001</v>
      </c>
      <c r="G18" s="102">
        <v>1.2335412468593374</v>
      </c>
      <c r="H18" s="101">
        <v>520939.76861999999</v>
      </c>
      <c r="I18" s="101">
        <v>605863.5699</v>
      </c>
      <c r="J18" s="104">
        <v>1.1630203843046349</v>
      </c>
      <c r="K18" s="102">
        <v>4.6729142357059512</v>
      </c>
      <c r="L18" s="100"/>
    </row>
    <row r="19" spans="1:14" x14ac:dyDescent="0.25">
      <c r="A19" s="100" t="s">
        <v>110</v>
      </c>
      <c r="B19" s="101">
        <v>346916.96361999999</v>
      </c>
      <c r="C19" s="101">
        <v>395886.71490000002</v>
      </c>
      <c r="D19" s="102">
        <v>1.1411569811087119</v>
      </c>
      <c r="E19" s="101">
        <v>139842.80499999999</v>
      </c>
      <c r="F19" s="101">
        <v>168447.85500000001</v>
      </c>
      <c r="G19" s="102">
        <v>1.2045514604773555</v>
      </c>
      <c r="H19" s="101">
        <v>486759.76861999999</v>
      </c>
      <c r="I19" s="101">
        <v>564334.5699</v>
      </c>
      <c r="J19" s="104">
        <v>1.1593697883042602</v>
      </c>
      <c r="K19" s="102">
        <v>4.3670699321333721</v>
      </c>
      <c r="L19" s="100"/>
    </row>
    <row r="20" spans="1:14" x14ac:dyDescent="0.25">
      <c r="A20" s="100" t="s">
        <v>109</v>
      </c>
      <c r="B20" s="101">
        <v>302315.96361999999</v>
      </c>
      <c r="C20" s="101">
        <v>429329.35620652925</v>
      </c>
      <c r="D20" s="102">
        <v>1.4201345872233873</v>
      </c>
      <c r="E20" s="101">
        <v>139797.80499999999</v>
      </c>
      <c r="F20" s="101">
        <v>209133.85383006011</v>
      </c>
      <c r="G20" s="102">
        <v>1.4959738018065456</v>
      </c>
      <c r="H20" s="101">
        <v>442113.76861999999</v>
      </c>
      <c r="I20" s="101">
        <v>638463.21003658941</v>
      </c>
      <c r="J20" s="104">
        <v>1.4441151924073037</v>
      </c>
      <c r="K20" s="102">
        <v>4.3827800829875523</v>
      </c>
      <c r="L20" s="100"/>
      <c r="N20" s="78">
        <v>624718</v>
      </c>
    </row>
    <row r="21" spans="1:14" x14ac:dyDescent="0.25">
      <c r="A21" s="100" t="s">
        <v>112</v>
      </c>
      <c r="B21" s="101">
        <v>320105</v>
      </c>
      <c r="C21" s="101">
        <v>459994.53945665061</v>
      </c>
      <c r="D21" s="102">
        <v>1.4370114164310168</v>
      </c>
      <c r="E21" s="101">
        <v>136794.73951612902</v>
      </c>
      <c r="F21" s="101">
        <v>215094.85366980277</v>
      </c>
      <c r="G21" s="102">
        <v>1.5723912661454473</v>
      </c>
      <c r="H21" s="101">
        <v>456899.73951612902</v>
      </c>
      <c r="I21" s="101">
        <v>675089.39312645327</v>
      </c>
      <c r="J21" s="104">
        <v>1.4775438345432061</v>
      </c>
      <c r="K21" s="102">
        <v>4.2149252121386453</v>
      </c>
      <c r="L21" s="100"/>
    </row>
    <row r="22" spans="1:14" x14ac:dyDescent="0.25">
      <c r="A22" s="100" t="s">
        <v>113</v>
      </c>
      <c r="B22" s="100"/>
      <c r="C22" s="100"/>
      <c r="D22" s="100"/>
      <c r="E22" s="100"/>
      <c r="F22" s="100"/>
      <c r="G22" s="100"/>
      <c r="H22" s="101"/>
      <c r="I22" s="101"/>
      <c r="J22" s="101"/>
      <c r="K22" s="100"/>
      <c r="L22" s="100"/>
    </row>
    <row r="23" spans="1:14" x14ac:dyDescent="0.25">
      <c r="A23" s="100" t="s">
        <v>136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4" x14ac:dyDescent="0.25">
      <c r="A24" s="100" t="s">
        <v>157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4" x14ac:dyDescent="0.25">
      <c r="A25" s="100" t="s">
        <v>162</v>
      </c>
      <c r="B25" s="100"/>
      <c r="C25" s="100"/>
      <c r="D25" s="100"/>
      <c r="E25" s="100"/>
      <c r="F25" s="100"/>
      <c r="G25" s="100"/>
      <c r="H25" s="100">
        <v>366650</v>
      </c>
      <c r="I25" s="100">
        <v>731000</v>
      </c>
      <c r="J25" s="100"/>
      <c r="K25" s="100"/>
      <c r="L25" s="100"/>
    </row>
    <row r="26" spans="1:14" x14ac:dyDescent="0.25">
      <c r="A26" s="100" t="s">
        <v>164</v>
      </c>
      <c r="B26" s="100"/>
      <c r="C26" s="100"/>
      <c r="D26" s="100"/>
      <c r="E26" s="100"/>
      <c r="F26" s="100"/>
      <c r="G26" s="100"/>
      <c r="H26" s="100">
        <v>314835</v>
      </c>
      <c r="I26" s="100">
        <v>593975</v>
      </c>
      <c r="J26" s="100"/>
      <c r="K26" s="100"/>
      <c r="L26" s="100"/>
    </row>
    <row r="27" spans="1:14" x14ac:dyDescent="0.25">
      <c r="A27" s="100" t="s">
        <v>168</v>
      </c>
      <c r="B27" s="100"/>
      <c r="C27" s="100"/>
      <c r="D27" s="100"/>
      <c r="E27" s="100"/>
      <c r="F27" s="100"/>
      <c r="G27" s="100"/>
      <c r="H27" s="100">
        <v>296000</v>
      </c>
      <c r="I27" s="100">
        <v>549180</v>
      </c>
      <c r="J27" s="100"/>
      <c r="K27" s="100"/>
      <c r="L27" s="100"/>
    </row>
    <row r="28" spans="1:14" x14ac:dyDescent="0.25">
      <c r="A28" s="100"/>
      <c r="B28" s="100"/>
      <c r="C28" s="100"/>
      <c r="D28" s="100"/>
      <c r="E28" s="100"/>
      <c r="F28" s="100"/>
      <c r="G28" s="100"/>
      <c r="H28" s="100">
        <f>AVERAGE(H25:H27)</f>
        <v>325828.33333333331</v>
      </c>
      <c r="I28" s="100"/>
      <c r="J28" s="100"/>
      <c r="K28" s="100"/>
      <c r="L28" s="100"/>
    </row>
    <row r="29" spans="1:14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4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4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4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1:12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1:12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1:12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1:12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1:12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12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1:12" x14ac:dyDescent="0.2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2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2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2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1:12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1:12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1:12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1:12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1:12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1:12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1:12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1:12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1:12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1:12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1:12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1:12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2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2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2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2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1:12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1:12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1:12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1:12" x14ac:dyDescent="0.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1:12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1:12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1:12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2B82-4284-4ECF-B015-B9E8F38BB257}">
  <dimension ref="A1:IF157"/>
  <sheetViews>
    <sheetView zoomScale="85" zoomScaleNormal="85" workbookViewId="0">
      <pane xSplit="1" ySplit="5" topLeftCell="B45" activePane="bottomRight" state="frozen"/>
      <selection pane="topRight" activeCell="B1" sqref="B1"/>
      <selection pane="bottomLeft" activeCell="A6" sqref="A6"/>
      <selection pane="bottomRight" sqref="A1:K46"/>
    </sheetView>
  </sheetViews>
  <sheetFormatPr defaultColWidth="9.6640625" defaultRowHeight="13.2" x14ac:dyDescent="0.25"/>
  <cols>
    <col min="1" max="1" width="49.44140625" customWidth="1"/>
    <col min="2" max="2" width="12.88671875" customWidth="1"/>
    <col min="3" max="3" width="13.5546875" customWidth="1"/>
    <col min="4" max="6" width="11.44140625" bestFit="1" customWidth="1"/>
    <col min="7" max="7" width="11.44140625" customWidth="1"/>
    <col min="8" max="8" width="11.88671875" customWidth="1"/>
    <col min="9" max="21" width="10.44140625" customWidth="1"/>
    <col min="22" max="22" width="2.33203125" customWidth="1"/>
    <col min="23" max="23" width="11.5546875" customWidth="1"/>
    <col min="24" max="24" width="3.109375" customWidth="1"/>
    <col min="25" max="28" width="11.5546875" customWidth="1"/>
    <col min="29" max="29" width="9.6640625" customWidth="1"/>
    <col min="30" max="38" width="11.5546875" customWidth="1"/>
  </cols>
  <sheetData>
    <row r="1" spans="1:10" ht="14.25" customHeight="1" x14ac:dyDescent="0.3">
      <c r="A1" s="77" t="s">
        <v>86</v>
      </c>
      <c r="B1" s="77"/>
      <c r="C1" s="77"/>
      <c r="D1" s="77"/>
      <c r="E1" s="77"/>
    </row>
    <row r="3" spans="1:10" ht="15.6" x14ac:dyDescent="0.3">
      <c r="A3" s="83" t="s">
        <v>84</v>
      </c>
      <c r="B3" s="1"/>
      <c r="C3" s="1"/>
      <c r="D3" s="1"/>
      <c r="E3" s="1"/>
    </row>
    <row r="4" spans="1:10" x14ac:dyDescent="0.25">
      <c r="A4" s="1"/>
      <c r="B4" s="1"/>
      <c r="C4" s="1"/>
      <c r="D4" s="1"/>
      <c r="E4" s="1"/>
    </row>
    <row r="5" spans="1:10" x14ac:dyDescent="0.25">
      <c r="A5" s="78"/>
      <c r="B5" s="78"/>
      <c r="C5" s="78"/>
      <c r="D5" s="78"/>
      <c r="E5" s="78"/>
    </row>
    <row r="6" spans="1:10" x14ac:dyDescent="0.25">
      <c r="A6" s="74" t="s">
        <v>87</v>
      </c>
      <c r="B6" s="2"/>
      <c r="C6" s="2"/>
      <c r="D6" s="2"/>
      <c r="E6" s="2"/>
    </row>
    <row r="7" spans="1:10" ht="26.4" x14ac:dyDescent="0.25">
      <c r="A7" s="79" t="s">
        <v>70</v>
      </c>
      <c r="B7" s="87" t="s">
        <v>82</v>
      </c>
      <c r="C7" s="88" t="s">
        <v>83</v>
      </c>
      <c r="D7" s="89" t="s">
        <v>81</v>
      </c>
      <c r="E7" s="89" t="s">
        <v>80</v>
      </c>
      <c r="F7" s="89" t="s">
        <v>67</v>
      </c>
      <c r="G7" s="90" t="s">
        <v>85</v>
      </c>
      <c r="H7" s="90" t="s">
        <v>91</v>
      </c>
      <c r="I7" s="90" t="s">
        <v>92</v>
      </c>
      <c r="J7" s="90" t="s">
        <v>94</v>
      </c>
    </row>
    <row r="8" spans="1:10" x14ac:dyDescent="0.25">
      <c r="A8" s="8"/>
      <c r="B8" s="85" t="s">
        <v>79</v>
      </c>
      <c r="C8" s="85" t="s">
        <v>79</v>
      </c>
      <c r="D8" s="85" t="s">
        <v>79</v>
      </c>
      <c r="E8" s="85" t="s">
        <v>79</v>
      </c>
      <c r="F8" s="31" t="s">
        <v>79</v>
      </c>
      <c r="G8" s="31" t="s">
        <v>79</v>
      </c>
      <c r="H8" s="31" t="s">
        <v>79</v>
      </c>
      <c r="I8" s="31" t="s">
        <v>93</v>
      </c>
      <c r="J8" s="31" t="s">
        <v>103</v>
      </c>
    </row>
    <row r="9" spans="1:10" x14ac:dyDescent="0.25">
      <c r="A9" s="9" t="s">
        <v>6</v>
      </c>
      <c r="B9" s="33" t="s">
        <v>7</v>
      </c>
      <c r="C9" s="33" t="s">
        <v>7</v>
      </c>
      <c r="D9" s="33" t="s">
        <v>7</v>
      </c>
      <c r="E9" s="33" t="s">
        <v>7</v>
      </c>
      <c r="F9" s="33" t="s">
        <v>7</v>
      </c>
      <c r="G9" s="33" t="s">
        <v>7</v>
      </c>
      <c r="H9" s="33" t="s">
        <v>7</v>
      </c>
      <c r="I9" s="33" t="s">
        <v>7</v>
      </c>
      <c r="J9" s="33" t="s">
        <v>7</v>
      </c>
    </row>
    <row r="10" spans="1:10" x14ac:dyDescent="0.25">
      <c r="A10" s="20"/>
      <c r="B10" s="20"/>
      <c r="C10" s="20"/>
      <c r="D10" s="20"/>
      <c r="E10" s="20"/>
      <c r="F10" s="38"/>
      <c r="G10" s="38"/>
      <c r="H10" s="38"/>
      <c r="I10" s="38"/>
      <c r="J10" s="38"/>
    </row>
    <row r="11" spans="1:10" x14ac:dyDescent="0.25">
      <c r="A11" s="21" t="s">
        <v>8</v>
      </c>
      <c r="B11" s="21">
        <v>1.5</v>
      </c>
      <c r="C11" s="21">
        <v>1.5</v>
      </c>
      <c r="D11" s="21">
        <v>1.5</v>
      </c>
      <c r="E11" s="21">
        <v>1.5</v>
      </c>
      <c r="F11" s="16">
        <v>1.5</v>
      </c>
      <c r="G11" s="16">
        <v>1.5</v>
      </c>
      <c r="H11" s="16">
        <v>1.5</v>
      </c>
      <c r="I11" s="16">
        <v>1.5</v>
      </c>
      <c r="J11" s="16">
        <v>1.5</v>
      </c>
    </row>
    <row r="12" spans="1:10" x14ac:dyDescent="0.25">
      <c r="A12" s="21" t="s">
        <v>9</v>
      </c>
      <c r="B12" s="21">
        <v>3</v>
      </c>
      <c r="C12" s="21">
        <v>2.5</v>
      </c>
      <c r="D12" s="21">
        <v>2.5</v>
      </c>
      <c r="E12" s="21">
        <v>2.5</v>
      </c>
      <c r="F12" s="16">
        <v>2.5</v>
      </c>
      <c r="G12" s="16">
        <v>2.5</v>
      </c>
      <c r="H12" s="16">
        <v>2.5</v>
      </c>
      <c r="I12" s="16">
        <v>2.5</v>
      </c>
      <c r="J12" s="16">
        <v>2.5</v>
      </c>
    </row>
    <row r="13" spans="1:10" x14ac:dyDescent="0.25">
      <c r="A13" s="21" t="s">
        <v>10</v>
      </c>
      <c r="B13" s="21">
        <v>655.5</v>
      </c>
      <c r="C13" s="21">
        <v>565</v>
      </c>
      <c r="D13" s="21">
        <v>565</v>
      </c>
      <c r="E13" s="21">
        <v>565</v>
      </c>
      <c r="F13" s="16">
        <v>565</v>
      </c>
      <c r="G13" s="16">
        <v>565</v>
      </c>
      <c r="H13" s="16">
        <v>565</v>
      </c>
      <c r="I13" s="16">
        <v>565</v>
      </c>
      <c r="J13" s="16">
        <v>565</v>
      </c>
    </row>
    <row r="14" spans="1:10" x14ac:dyDescent="0.25">
      <c r="A14" s="21" t="s">
        <v>11</v>
      </c>
      <c r="B14" s="21">
        <v>3.5</v>
      </c>
      <c r="C14" s="21">
        <v>2.8</v>
      </c>
      <c r="D14" s="21">
        <v>2.8</v>
      </c>
      <c r="E14" s="21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</row>
    <row r="15" spans="1:10" x14ac:dyDescent="0.25">
      <c r="A15" s="21" t="s">
        <v>12</v>
      </c>
      <c r="B15" s="21">
        <v>37</v>
      </c>
      <c r="C15" s="21">
        <v>37</v>
      </c>
      <c r="D15" s="21">
        <v>40</v>
      </c>
      <c r="E15" s="21">
        <v>40</v>
      </c>
      <c r="F15" s="16">
        <v>40</v>
      </c>
      <c r="G15" s="16">
        <v>40</v>
      </c>
      <c r="H15" s="16">
        <v>40</v>
      </c>
      <c r="I15" s="16">
        <v>40</v>
      </c>
      <c r="J15" s="16">
        <v>40</v>
      </c>
    </row>
    <row r="16" spans="1:10" x14ac:dyDescent="0.25">
      <c r="A16" s="21" t="s">
        <v>13</v>
      </c>
      <c r="B16" s="21">
        <v>240</v>
      </c>
      <c r="C16" s="21">
        <v>215</v>
      </c>
      <c r="D16" s="21">
        <v>215</v>
      </c>
      <c r="E16" s="21">
        <v>215</v>
      </c>
      <c r="F16" s="16">
        <v>215</v>
      </c>
      <c r="G16" s="16">
        <v>215</v>
      </c>
      <c r="H16" s="16">
        <v>215</v>
      </c>
      <c r="I16" s="16">
        <v>215</v>
      </c>
      <c r="J16" s="16">
        <v>215</v>
      </c>
    </row>
    <row r="17" spans="1:240" x14ac:dyDescent="0.25">
      <c r="A17" s="21" t="s">
        <v>36</v>
      </c>
      <c r="B17" s="21">
        <v>33</v>
      </c>
      <c r="C17" s="21">
        <v>33</v>
      </c>
      <c r="D17" s="21">
        <v>33</v>
      </c>
      <c r="E17" s="21">
        <v>33</v>
      </c>
      <c r="F17" s="16">
        <v>33</v>
      </c>
      <c r="G17" s="16">
        <v>33</v>
      </c>
      <c r="H17" s="16">
        <v>33</v>
      </c>
      <c r="I17" s="16">
        <v>33</v>
      </c>
      <c r="J17" s="16">
        <v>33</v>
      </c>
    </row>
    <row r="18" spans="1:240" x14ac:dyDescent="0.25">
      <c r="A18" s="21" t="s">
        <v>15</v>
      </c>
      <c r="B18" s="21">
        <v>75</v>
      </c>
      <c r="C18" s="21">
        <v>75.5</v>
      </c>
      <c r="D18" s="21">
        <v>69</v>
      </c>
      <c r="E18" s="21">
        <v>69</v>
      </c>
      <c r="F18" s="16">
        <v>69</v>
      </c>
      <c r="G18" s="16">
        <v>69</v>
      </c>
      <c r="H18" s="16">
        <v>69</v>
      </c>
      <c r="I18" s="16">
        <v>69</v>
      </c>
      <c r="J18" s="16">
        <v>69</v>
      </c>
    </row>
    <row r="19" spans="1:240" x14ac:dyDescent="0.25">
      <c r="A19" s="21" t="s">
        <v>16</v>
      </c>
      <c r="B19" s="21">
        <v>550</v>
      </c>
      <c r="C19" s="21">
        <v>565</v>
      </c>
      <c r="D19" s="21">
        <v>560</v>
      </c>
      <c r="E19" s="21">
        <v>560</v>
      </c>
      <c r="F19" s="16">
        <v>560</v>
      </c>
      <c r="G19" s="16">
        <v>560</v>
      </c>
      <c r="H19" s="16">
        <v>560</v>
      </c>
      <c r="I19" s="16">
        <v>560</v>
      </c>
      <c r="J19" s="16">
        <v>560</v>
      </c>
    </row>
    <row r="20" spans="1:240" x14ac:dyDescent="0.25">
      <c r="A20" s="20"/>
      <c r="B20" s="20"/>
      <c r="C20" s="20"/>
      <c r="D20" s="20"/>
      <c r="E20" s="20"/>
      <c r="F20" s="16"/>
      <c r="G20" s="16"/>
      <c r="H20" s="16"/>
      <c r="I20" s="16"/>
      <c r="J20" s="16"/>
    </row>
    <row r="21" spans="1:240" x14ac:dyDescent="0.25">
      <c r="A21" s="22" t="s">
        <v>18</v>
      </c>
      <c r="B21" s="63">
        <f t="shared" ref="B21:G21" si="0">SUM(B11:B19)</f>
        <v>1598.5</v>
      </c>
      <c r="C21" s="63">
        <f t="shared" si="0"/>
        <v>1497.3</v>
      </c>
      <c r="D21" s="63">
        <f t="shared" si="0"/>
        <v>1488.8</v>
      </c>
      <c r="E21" s="63">
        <f t="shared" si="0"/>
        <v>1489</v>
      </c>
      <c r="F21" s="63">
        <f t="shared" si="0"/>
        <v>1489</v>
      </c>
      <c r="G21" s="63">
        <f t="shared" si="0"/>
        <v>1489</v>
      </c>
      <c r="H21" s="63">
        <f>SUM(H11:H19)</f>
        <v>1489</v>
      </c>
      <c r="I21" s="63">
        <f>SUM(I11:I19)</f>
        <v>1489</v>
      </c>
      <c r="J21" s="63">
        <f>SUM(J11:J19)</f>
        <v>1489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</row>
    <row r="22" spans="1:240" x14ac:dyDescent="0.25">
      <c r="A22" s="23"/>
      <c r="B22" s="23"/>
      <c r="C22" s="23"/>
      <c r="D22" s="23"/>
      <c r="E22" s="23"/>
      <c r="F22" s="19"/>
      <c r="G22" s="19"/>
      <c r="H22" s="19"/>
      <c r="I22" s="19"/>
      <c r="J22" s="19"/>
    </row>
    <row r="25" spans="1:240" x14ac:dyDescent="0.25">
      <c r="A25" s="74" t="s">
        <v>88</v>
      </c>
      <c r="B25" s="2"/>
      <c r="C25" s="2"/>
      <c r="D25" s="2"/>
      <c r="E25" s="2"/>
    </row>
    <row r="26" spans="1:240" x14ac:dyDescent="0.25">
      <c r="A26" s="79" t="s">
        <v>71</v>
      </c>
      <c r="B26" s="82" t="str">
        <f t="shared" ref="B26:G27" si="1">B7</f>
        <v>Voorlopige opp</v>
      </c>
      <c r="C26" s="82" t="str">
        <f t="shared" si="1"/>
        <v>Hersiene opp/ 1ste Skatting</v>
      </c>
      <c r="D26" s="82" t="str">
        <f t="shared" si="1"/>
        <v>2de Skatting</v>
      </c>
      <c r="E26" s="82" t="str">
        <f t="shared" si="1"/>
        <v>3de Skatting</v>
      </c>
      <c r="F26" t="str">
        <f t="shared" si="1"/>
        <v>4de Skatting</v>
      </c>
      <c r="G26" t="str">
        <f t="shared" si="1"/>
        <v>5de Skatting</v>
      </c>
      <c r="H26" t="str">
        <f t="shared" ref="H26:J27" si="2">H7</f>
        <v>6de Skatting</v>
      </c>
      <c r="I26" t="str">
        <f t="shared" si="2"/>
        <v>7de Skatting</v>
      </c>
      <c r="J26" t="str">
        <f t="shared" si="2"/>
        <v>Finale Skatting</v>
      </c>
    </row>
    <row r="27" spans="1:240" x14ac:dyDescent="0.25">
      <c r="A27" s="8"/>
      <c r="B27" s="30" t="str">
        <f t="shared" si="1"/>
        <v>2008/09</v>
      </c>
      <c r="C27" s="30" t="str">
        <f t="shared" si="1"/>
        <v>2008/09</v>
      </c>
      <c r="D27" s="30" t="str">
        <f t="shared" si="1"/>
        <v>2008/09</v>
      </c>
      <c r="E27" s="30" t="str">
        <f t="shared" si="1"/>
        <v>2008/09</v>
      </c>
      <c r="F27" s="30" t="str">
        <f t="shared" si="1"/>
        <v>2008/09</v>
      </c>
      <c r="G27" s="30" t="str">
        <f t="shared" si="1"/>
        <v>2008/09</v>
      </c>
      <c r="H27" s="30" t="str">
        <f t="shared" si="2"/>
        <v>2008/09</v>
      </c>
      <c r="I27" s="30" t="str">
        <f t="shared" si="2"/>
        <v>2008/10</v>
      </c>
      <c r="J27" s="30" t="str">
        <f t="shared" si="2"/>
        <v>2008/9</v>
      </c>
    </row>
    <row r="28" spans="1:240" x14ac:dyDescent="0.25">
      <c r="A28" s="9" t="s">
        <v>6</v>
      </c>
      <c r="B28" s="33" t="s">
        <v>7</v>
      </c>
      <c r="C28" s="33" t="s">
        <v>7</v>
      </c>
      <c r="D28" s="33" t="s">
        <v>7</v>
      </c>
      <c r="E28" s="33" t="s">
        <v>7</v>
      </c>
      <c r="F28" s="33" t="s">
        <v>7</v>
      </c>
      <c r="G28" s="33" t="s">
        <v>7</v>
      </c>
      <c r="H28" s="33" t="s">
        <v>7</v>
      </c>
      <c r="I28" s="33" t="s">
        <v>7</v>
      </c>
      <c r="J28" s="33" t="s">
        <v>7</v>
      </c>
    </row>
    <row r="29" spans="1:240" x14ac:dyDescent="0.25">
      <c r="A29" s="20"/>
      <c r="B29" s="20"/>
      <c r="C29" s="20"/>
      <c r="D29" s="20"/>
      <c r="E29" s="20"/>
      <c r="F29" s="38"/>
      <c r="G29" s="38"/>
      <c r="H29" s="38"/>
      <c r="I29" s="38"/>
      <c r="J29" s="38"/>
    </row>
    <row r="30" spans="1:240" x14ac:dyDescent="0.25">
      <c r="A30" s="21" t="s">
        <v>8</v>
      </c>
      <c r="B30" s="21">
        <v>3.5</v>
      </c>
      <c r="C30" s="21">
        <v>3.5</v>
      </c>
      <c r="D30" s="21">
        <v>3.5</v>
      </c>
      <c r="E30" s="21">
        <v>3.5</v>
      </c>
      <c r="F30" s="16">
        <v>3.5</v>
      </c>
      <c r="G30" s="16">
        <v>3.5</v>
      </c>
      <c r="H30" s="16">
        <v>3.5</v>
      </c>
      <c r="I30" s="16">
        <v>3.5</v>
      </c>
      <c r="J30" s="16">
        <v>3.5</v>
      </c>
    </row>
    <row r="31" spans="1:240" x14ac:dyDescent="0.25">
      <c r="A31" s="21" t="s">
        <v>9</v>
      </c>
      <c r="B31" s="21">
        <v>48</v>
      </c>
      <c r="C31" s="21">
        <v>48</v>
      </c>
      <c r="D31" s="21">
        <v>48</v>
      </c>
      <c r="E31" s="21">
        <v>48</v>
      </c>
      <c r="F31" s="16">
        <v>48</v>
      </c>
      <c r="G31" s="16">
        <v>48</v>
      </c>
      <c r="H31" s="16">
        <v>48</v>
      </c>
      <c r="I31" s="16">
        <v>48</v>
      </c>
      <c r="J31" s="16">
        <v>48</v>
      </c>
    </row>
    <row r="32" spans="1:240" x14ac:dyDescent="0.25">
      <c r="A32" s="21" t="s">
        <v>10</v>
      </c>
      <c r="B32" s="21">
        <v>430</v>
      </c>
      <c r="C32" s="21">
        <v>390</v>
      </c>
      <c r="D32" s="21">
        <v>390</v>
      </c>
      <c r="E32" s="21">
        <v>390</v>
      </c>
      <c r="F32" s="16">
        <v>390</v>
      </c>
      <c r="G32" s="16">
        <v>390</v>
      </c>
      <c r="H32" s="16">
        <v>390</v>
      </c>
      <c r="I32" s="16">
        <v>390</v>
      </c>
      <c r="J32" s="16">
        <v>390</v>
      </c>
    </row>
    <row r="33" spans="1:240" x14ac:dyDescent="0.25">
      <c r="A33" s="21" t="s">
        <v>11</v>
      </c>
      <c r="B33" s="21">
        <v>12</v>
      </c>
      <c r="C33" s="21">
        <v>12</v>
      </c>
      <c r="D33" s="21">
        <v>12</v>
      </c>
      <c r="E33" s="21">
        <v>13</v>
      </c>
      <c r="F33" s="16">
        <v>13</v>
      </c>
      <c r="G33" s="16">
        <v>13</v>
      </c>
      <c r="H33" s="16">
        <v>13</v>
      </c>
      <c r="I33" s="16">
        <v>13</v>
      </c>
      <c r="J33" s="16">
        <v>13</v>
      </c>
    </row>
    <row r="34" spans="1:240" x14ac:dyDescent="0.25">
      <c r="A34" s="21" t="s">
        <v>12</v>
      </c>
      <c r="B34" s="21">
        <v>39</v>
      </c>
      <c r="C34" s="21">
        <v>39</v>
      </c>
      <c r="D34" s="21">
        <v>42</v>
      </c>
      <c r="E34" s="21">
        <v>42</v>
      </c>
      <c r="F34" s="16">
        <v>42</v>
      </c>
      <c r="G34" s="16">
        <v>42</v>
      </c>
      <c r="H34" s="16">
        <v>42</v>
      </c>
      <c r="I34" s="16">
        <v>42</v>
      </c>
      <c r="J34" s="16">
        <v>42</v>
      </c>
    </row>
    <row r="35" spans="1:240" x14ac:dyDescent="0.25">
      <c r="A35" s="21" t="s">
        <v>13</v>
      </c>
      <c r="B35" s="21">
        <v>255</v>
      </c>
      <c r="C35" s="21">
        <v>262</v>
      </c>
      <c r="D35" s="21">
        <v>262</v>
      </c>
      <c r="E35" s="21">
        <v>262</v>
      </c>
      <c r="F35" s="16">
        <v>262</v>
      </c>
      <c r="G35" s="16">
        <v>262</v>
      </c>
      <c r="H35" s="16">
        <v>262</v>
      </c>
      <c r="I35" s="16">
        <v>262</v>
      </c>
      <c r="J35" s="16">
        <v>262</v>
      </c>
    </row>
    <row r="36" spans="1:240" x14ac:dyDescent="0.25">
      <c r="A36" s="21" t="s">
        <v>36</v>
      </c>
      <c r="B36" s="21">
        <v>15</v>
      </c>
      <c r="C36" s="21">
        <v>15</v>
      </c>
      <c r="D36" s="21">
        <v>15</v>
      </c>
      <c r="E36" s="21">
        <v>15</v>
      </c>
      <c r="F36" s="16">
        <v>15</v>
      </c>
      <c r="G36" s="16">
        <v>15</v>
      </c>
      <c r="H36" s="16">
        <v>15</v>
      </c>
      <c r="I36" s="16">
        <v>15</v>
      </c>
      <c r="J36" s="16">
        <v>15</v>
      </c>
    </row>
    <row r="37" spans="1:240" x14ac:dyDescent="0.25">
      <c r="A37" s="21" t="s">
        <v>15</v>
      </c>
      <c r="B37" s="21">
        <v>35</v>
      </c>
      <c r="C37" s="21">
        <v>38</v>
      </c>
      <c r="D37" s="21">
        <v>30</v>
      </c>
      <c r="E37" s="21">
        <v>30</v>
      </c>
      <c r="F37" s="16">
        <v>30</v>
      </c>
      <c r="G37" s="16">
        <v>30</v>
      </c>
      <c r="H37" s="16">
        <v>30</v>
      </c>
      <c r="I37" s="16">
        <v>30</v>
      </c>
      <c r="J37" s="16">
        <v>30</v>
      </c>
    </row>
    <row r="38" spans="1:240" x14ac:dyDescent="0.25">
      <c r="A38" s="21" t="s">
        <v>16</v>
      </c>
      <c r="B38" s="21">
        <v>160</v>
      </c>
      <c r="C38" s="21">
        <v>145</v>
      </c>
      <c r="D38" s="21">
        <v>130</v>
      </c>
      <c r="E38" s="21">
        <v>130</v>
      </c>
      <c r="F38" s="16">
        <v>135</v>
      </c>
      <c r="G38" s="16">
        <v>135</v>
      </c>
      <c r="H38" s="16">
        <v>135</v>
      </c>
      <c r="I38" s="16">
        <v>135</v>
      </c>
      <c r="J38" s="16">
        <v>135</v>
      </c>
    </row>
    <row r="39" spans="1:240" x14ac:dyDescent="0.25">
      <c r="A39" s="20"/>
      <c r="B39" s="20"/>
      <c r="C39" s="20"/>
      <c r="D39" s="20"/>
      <c r="E39" s="20"/>
      <c r="F39" s="16"/>
      <c r="G39" s="16"/>
      <c r="H39" s="16"/>
      <c r="I39" s="16"/>
      <c r="J39" s="16"/>
    </row>
    <row r="40" spans="1:240" x14ac:dyDescent="0.25">
      <c r="A40" s="22" t="s">
        <v>18</v>
      </c>
      <c r="B40" s="70">
        <f t="shared" ref="B40:G40" si="3">SUM(B30:B38)</f>
        <v>997.5</v>
      </c>
      <c r="C40" s="70">
        <f t="shared" si="3"/>
        <v>952.5</v>
      </c>
      <c r="D40" s="70">
        <f t="shared" si="3"/>
        <v>932.5</v>
      </c>
      <c r="E40" s="70">
        <f t="shared" si="3"/>
        <v>933.5</v>
      </c>
      <c r="F40" s="70">
        <f t="shared" si="3"/>
        <v>938.5</v>
      </c>
      <c r="G40" s="70">
        <f t="shared" si="3"/>
        <v>938.5</v>
      </c>
      <c r="H40" s="70">
        <f>SUM(H30:H38)</f>
        <v>938.5</v>
      </c>
      <c r="I40" s="70">
        <f>SUM(I30:I38)</f>
        <v>938.5</v>
      </c>
      <c r="J40" s="70">
        <f>SUM(J30:J38)</f>
        <v>938.5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</row>
    <row r="41" spans="1:240" x14ac:dyDescent="0.25">
      <c r="A41" s="23"/>
      <c r="B41" s="23"/>
      <c r="C41" s="23"/>
      <c r="D41" s="23"/>
      <c r="E41" s="23"/>
      <c r="F41" s="19"/>
      <c r="G41" s="19"/>
      <c r="H41" s="19"/>
      <c r="I41" s="19"/>
      <c r="J41" s="19"/>
    </row>
    <row r="43" spans="1:240" x14ac:dyDescent="0.25">
      <c r="A43" s="37" t="s">
        <v>32</v>
      </c>
      <c r="B43" s="37"/>
      <c r="C43" s="37"/>
      <c r="D43" s="37"/>
      <c r="E43" s="37"/>
    </row>
    <row r="44" spans="1:240" x14ac:dyDescent="0.25">
      <c r="A44" s="79" t="s">
        <v>73</v>
      </c>
      <c r="B44" s="82" t="str">
        <f t="shared" ref="B44:G45" si="4">B26</f>
        <v>Voorlopige opp</v>
      </c>
      <c r="C44" s="82" t="str">
        <f t="shared" si="4"/>
        <v>Hersiene opp/ 1ste Skatting</v>
      </c>
      <c r="D44" s="82" t="str">
        <f t="shared" si="4"/>
        <v>2de Skatting</v>
      </c>
      <c r="E44" s="82" t="str">
        <f t="shared" si="4"/>
        <v>3de Skatting</v>
      </c>
      <c r="F44" s="82" t="str">
        <f t="shared" si="4"/>
        <v>4de Skatting</v>
      </c>
      <c r="G44" s="82" t="str">
        <f t="shared" si="4"/>
        <v>5de Skatting</v>
      </c>
      <c r="H44" s="82" t="str">
        <f t="shared" ref="H44:J45" si="5">H26</f>
        <v>6de Skatting</v>
      </c>
      <c r="I44" s="82" t="str">
        <f t="shared" si="5"/>
        <v>7de Skatting</v>
      </c>
      <c r="J44" s="82" t="str">
        <f t="shared" si="5"/>
        <v>Finale Skatting</v>
      </c>
    </row>
    <row r="45" spans="1:240" x14ac:dyDescent="0.25">
      <c r="A45" s="38"/>
      <c r="B45" s="44" t="str">
        <f t="shared" si="4"/>
        <v>2008/09</v>
      </c>
      <c r="C45" s="44" t="str">
        <f t="shared" si="4"/>
        <v>2008/09</v>
      </c>
      <c r="D45" s="44" t="str">
        <f t="shared" si="4"/>
        <v>2008/09</v>
      </c>
      <c r="E45" s="44" t="str">
        <f t="shared" si="4"/>
        <v>2008/09</v>
      </c>
      <c r="F45" s="44" t="str">
        <f t="shared" si="4"/>
        <v>2008/09</v>
      </c>
      <c r="G45" s="44" t="str">
        <f t="shared" si="4"/>
        <v>2008/09</v>
      </c>
      <c r="H45" s="44" t="str">
        <f t="shared" si="5"/>
        <v>2008/09</v>
      </c>
      <c r="I45" s="44" t="str">
        <f t="shared" si="5"/>
        <v>2008/10</v>
      </c>
      <c r="J45" s="44" t="str">
        <f t="shared" si="5"/>
        <v>2008/9</v>
      </c>
    </row>
    <row r="46" spans="1:240" x14ac:dyDescent="0.25">
      <c r="A46" s="19"/>
      <c r="B46" s="33" t="s">
        <v>7</v>
      </c>
      <c r="C46" s="33" t="s">
        <v>7</v>
      </c>
      <c r="D46" s="33" t="s">
        <v>7</v>
      </c>
      <c r="E46" s="33" t="s">
        <v>7</v>
      </c>
      <c r="F46" s="33" t="s">
        <v>7</v>
      </c>
      <c r="G46" s="33" t="s">
        <v>7</v>
      </c>
      <c r="H46" s="33" t="s">
        <v>7</v>
      </c>
      <c r="I46" s="33" t="s">
        <v>7</v>
      </c>
      <c r="J46" s="33" t="s">
        <v>7</v>
      </c>
    </row>
    <row r="47" spans="1:240" x14ac:dyDescent="0.25">
      <c r="A47" s="39" t="s">
        <v>18</v>
      </c>
      <c r="B47" s="43">
        <f t="shared" ref="B47:G47" si="6">B21+B40</f>
        <v>2596</v>
      </c>
      <c r="C47" s="43">
        <f t="shared" si="6"/>
        <v>2449.8000000000002</v>
      </c>
      <c r="D47" s="43">
        <f t="shared" si="6"/>
        <v>2421.3000000000002</v>
      </c>
      <c r="E47" s="43">
        <f t="shared" si="6"/>
        <v>2422.5</v>
      </c>
      <c r="F47" s="43">
        <f t="shared" si="6"/>
        <v>2427.5</v>
      </c>
      <c r="G47" s="43">
        <f t="shared" si="6"/>
        <v>2427.5</v>
      </c>
      <c r="H47" s="43">
        <f>H21+H40</f>
        <v>2427.5</v>
      </c>
      <c r="I47" s="43">
        <f>I21+I40</f>
        <v>2427.5</v>
      </c>
      <c r="J47" s="43">
        <f>J21+J40</f>
        <v>2427.5</v>
      </c>
    </row>
    <row r="48" spans="1:240" x14ac:dyDescent="0.25">
      <c r="A48" s="2"/>
      <c r="B48" s="2"/>
      <c r="C48" s="2"/>
      <c r="D48" s="2"/>
      <c r="E48" s="2"/>
    </row>
    <row r="49" spans="1:10" x14ac:dyDescent="0.25">
      <c r="A49" s="2"/>
      <c r="B49" s="2"/>
      <c r="C49" s="2"/>
      <c r="D49" s="2"/>
      <c r="E49" s="2"/>
    </row>
    <row r="50" spans="1:10" x14ac:dyDescent="0.25">
      <c r="A50" s="74" t="s">
        <v>89</v>
      </c>
      <c r="B50" s="2"/>
      <c r="C50" s="2"/>
      <c r="D50" s="2"/>
      <c r="E50" s="2"/>
    </row>
    <row r="51" spans="1:10" x14ac:dyDescent="0.25">
      <c r="A51" s="79" t="s">
        <v>72</v>
      </c>
      <c r="B51" s="82" t="str">
        <f t="shared" ref="B51:G51" si="7">B44</f>
        <v>Voorlopige opp</v>
      </c>
      <c r="C51" s="82" t="str">
        <f t="shared" si="7"/>
        <v>Hersiene opp/ 1ste Skatting</v>
      </c>
      <c r="D51" s="82" t="str">
        <f t="shared" si="7"/>
        <v>2de Skatting</v>
      </c>
      <c r="E51" s="82" t="str">
        <f t="shared" si="7"/>
        <v>3de Skatting</v>
      </c>
      <c r="F51" s="82" t="str">
        <f t="shared" si="7"/>
        <v>4de Skatting</v>
      </c>
      <c r="G51" s="82" t="str">
        <f t="shared" si="7"/>
        <v>5de Skatting</v>
      </c>
      <c r="H51" s="82" t="str">
        <f>H44</f>
        <v>6de Skatting</v>
      </c>
      <c r="I51" s="82" t="str">
        <f>I44</f>
        <v>7de Skatting</v>
      </c>
      <c r="J51" s="82" t="str">
        <f>J44</f>
        <v>Finale Skatting</v>
      </c>
    </row>
    <row r="52" spans="1:10" x14ac:dyDescent="0.25">
      <c r="A52" s="8"/>
      <c r="B52" s="12" t="str">
        <f t="shared" ref="B52:G52" si="8">B8</f>
        <v>2008/09</v>
      </c>
      <c r="C52" s="12" t="str">
        <f t="shared" si="8"/>
        <v>2008/09</v>
      </c>
      <c r="D52" s="12" t="str">
        <f t="shared" si="8"/>
        <v>2008/09</v>
      </c>
      <c r="E52" s="12" t="str">
        <f t="shared" si="8"/>
        <v>2008/09</v>
      </c>
      <c r="F52" s="12" t="str">
        <f t="shared" si="8"/>
        <v>2008/09</v>
      </c>
      <c r="G52" s="12" t="str">
        <f t="shared" si="8"/>
        <v>2008/09</v>
      </c>
      <c r="H52" s="12" t="str">
        <f>H8</f>
        <v>2008/09</v>
      </c>
      <c r="I52" s="12" t="str">
        <f>I8</f>
        <v>2008/10</v>
      </c>
      <c r="J52" s="12" t="str">
        <f>J8</f>
        <v>2008/9</v>
      </c>
    </row>
    <row r="53" spans="1:10" x14ac:dyDescent="0.25">
      <c r="A53" s="9" t="s">
        <v>6</v>
      </c>
      <c r="B53" s="13" t="s">
        <v>19</v>
      </c>
      <c r="C53" s="13" t="s">
        <v>19</v>
      </c>
      <c r="D53" s="13" t="s">
        <v>19</v>
      </c>
      <c r="E53" s="13" t="s">
        <v>19</v>
      </c>
      <c r="F53" s="13" t="s">
        <v>19</v>
      </c>
      <c r="G53" s="13" t="s">
        <v>19</v>
      </c>
      <c r="H53" s="13" t="s">
        <v>19</v>
      </c>
      <c r="I53" s="13" t="s">
        <v>19</v>
      </c>
      <c r="J53" s="13" t="s">
        <v>19</v>
      </c>
    </row>
    <row r="54" spans="1:10" x14ac:dyDescent="0.25">
      <c r="A54" s="20"/>
      <c r="B54" s="20"/>
      <c r="C54" s="20"/>
      <c r="D54" s="20"/>
      <c r="E54" s="20"/>
      <c r="F54" s="38"/>
      <c r="G54" s="38"/>
      <c r="H54" s="38"/>
      <c r="I54" s="38"/>
      <c r="J54" s="38"/>
    </row>
    <row r="55" spans="1:10" x14ac:dyDescent="0.25">
      <c r="A55" s="21" t="s">
        <v>8</v>
      </c>
      <c r="B55" s="21"/>
      <c r="C55" s="21">
        <v>15</v>
      </c>
      <c r="D55" s="21">
        <v>15</v>
      </c>
      <c r="E55" s="21">
        <v>15</v>
      </c>
      <c r="F55" s="4">
        <v>15</v>
      </c>
      <c r="G55" s="4">
        <v>15</v>
      </c>
      <c r="H55" s="4">
        <v>15</v>
      </c>
      <c r="I55" s="4">
        <v>15</v>
      </c>
      <c r="J55" s="4">
        <v>15</v>
      </c>
    </row>
    <row r="56" spans="1:10" x14ac:dyDescent="0.25">
      <c r="A56" s="21" t="s">
        <v>9</v>
      </c>
      <c r="B56" s="21"/>
      <c r="C56" s="21">
        <v>30</v>
      </c>
      <c r="D56" s="21">
        <v>27.5</v>
      </c>
      <c r="E56" s="21">
        <v>27.5</v>
      </c>
      <c r="F56" s="4">
        <v>28.75</v>
      </c>
      <c r="G56" s="4">
        <v>28.75</v>
      </c>
      <c r="H56" s="4">
        <v>28.75</v>
      </c>
      <c r="I56" s="4">
        <v>28.75</v>
      </c>
      <c r="J56" s="4">
        <v>28.75</v>
      </c>
    </row>
    <row r="57" spans="1:10" x14ac:dyDescent="0.25">
      <c r="A57" s="21" t="s">
        <v>10</v>
      </c>
      <c r="B57" s="21"/>
      <c r="C57" s="21">
        <v>2542.5</v>
      </c>
      <c r="D57" s="21">
        <v>2542.5</v>
      </c>
      <c r="E57" s="21">
        <v>2542.5</v>
      </c>
      <c r="F57" s="4">
        <v>2627.25</v>
      </c>
      <c r="G57" s="4">
        <v>2655.5</v>
      </c>
      <c r="H57" s="4">
        <v>2655.5</v>
      </c>
      <c r="I57" s="4">
        <v>2627.25</v>
      </c>
      <c r="J57" s="4">
        <v>2527.5</v>
      </c>
    </row>
    <row r="58" spans="1:10" x14ac:dyDescent="0.25">
      <c r="A58" s="21" t="s">
        <v>11</v>
      </c>
      <c r="B58" s="21"/>
      <c r="C58" s="21">
        <v>14.84</v>
      </c>
      <c r="D58" s="21">
        <v>14.84</v>
      </c>
      <c r="E58" s="21">
        <v>15.9</v>
      </c>
      <c r="F58" s="4">
        <v>15.9</v>
      </c>
      <c r="G58" s="4">
        <v>15.9</v>
      </c>
      <c r="H58" s="4">
        <v>15.9</v>
      </c>
      <c r="I58" s="4">
        <v>15.9</v>
      </c>
      <c r="J58" s="4">
        <v>15.9</v>
      </c>
    </row>
    <row r="59" spans="1:10" x14ac:dyDescent="0.25">
      <c r="A59" s="21" t="s">
        <v>12</v>
      </c>
      <c r="B59" s="21"/>
      <c r="C59" s="21">
        <v>203.5</v>
      </c>
      <c r="D59" s="21">
        <v>228</v>
      </c>
      <c r="E59" s="21">
        <v>232</v>
      </c>
      <c r="F59" s="4">
        <v>240</v>
      </c>
      <c r="G59" s="4">
        <v>248</v>
      </c>
      <c r="H59" s="4">
        <v>248</v>
      </c>
      <c r="I59" s="4">
        <v>248</v>
      </c>
      <c r="J59" s="4">
        <v>248</v>
      </c>
    </row>
    <row r="60" spans="1:10" x14ac:dyDescent="0.25">
      <c r="A60" s="21" t="s">
        <v>13</v>
      </c>
      <c r="B60" s="21"/>
      <c r="C60" s="21">
        <v>1204</v>
      </c>
      <c r="D60" s="21">
        <v>1225.5</v>
      </c>
      <c r="E60" s="21">
        <v>1225.5</v>
      </c>
      <c r="F60" s="4">
        <v>1290</v>
      </c>
      <c r="G60" s="4">
        <v>1290</v>
      </c>
      <c r="H60" s="4">
        <v>1290</v>
      </c>
      <c r="I60" s="4">
        <v>1290</v>
      </c>
      <c r="J60" s="4">
        <v>1290</v>
      </c>
    </row>
    <row r="61" spans="1:10" x14ac:dyDescent="0.25">
      <c r="A61" s="21" t="s">
        <v>14</v>
      </c>
      <c r="B61" s="21"/>
      <c r="C61" s="21">
        <v>148.5</v>
      </c>
      <c r="D61" s="21">
        <v>165</v>
      </c>
      <c r="E61" s="21">
        <v>165</v>
      </c>
      <c r="F61" s="4">
        <v>171.6</v>
      </c>
      <c r="G61" s="4">
        <v>171.6</v>
      </c>
      <c r="H61" s="4">
        <v>171.6</v>
      </c>
      <c r="I61" s="4">
        <v>171.6</v>
      </c>
      <c r="J61" s="4">
        <v>171.6</v>
      </c>
    </row>
    <row r="62" spans="1:10" x14ac:dyDescent="0.25">
      <c r="A62" s="21" t="s">
        <v>15</v>
      </c>
      <c r="B62" s="21"/>
      <c r="C62" s="21">
        <v>392.6</v>
      </c>
      <c r="D62" s="21">
        <v>358.8</v>
      </c>
      <c r="E62" s="21">
        <v>358.8</v>
      </c>
      <c r="F62" s="4">
        <v>358.8</v>
      </c>
      <c r="G62" s="4">
        <v>358.8</v>
      </c>
      <c r="H62" s="4">
        <v>358.8</v>
      </c>
      <c r="I62" s="4">
        <v>358.8</v>
      </c>
      <c r="J62" s="4">
        <v>358.8</v>
      </c>
    </row>
    <row r="63" spans="1:10" x14ac:dyDescent="0.25">
      <c r="A63" s="21" t="s">
        <v>16</v>
      </c>
      <c r="B63" s="21"/>
      <c r="C63" s="21">
        <v>1977.5</v>
      </c>
      <c r="D63" s="21">
        <v>1960</v>
      </c>
      <c r="E63" s="21">
        <v>1960</v>
      </c>
      <c r="F63" s="4">
        <v>1988</v>
      </c>
      <c r="G63" s="4">
        <v>2016</v>
      </c>
      <c r="H63" s="4">
        <v>2016</v>
      </c>
      <c r="I63" s="4">
        <v>2016</v>
      </c>
      <c r="J63" s="4">
        <v>2016</v>
      </c>
    </row>
    <row r="64" spans="1:10" x14ac:dyDescent="0.25">
      <c r="A64" s="20"/>
      <c r="B64" s="20"/>
      <c r="C64" s="20"/>
      <c r="D64" s="20"/>
      <c r="E64" s="20"/>
      <c r="F64" s="75"/>
      <c r="G64" s="75"/>
      <c r="H64" s="75"/>
      <c r="I64" s="75"/>
      <c r="J64" s="75"/>
    </row>
    <row r="65" spans="1:240" x14ac:dyDescent="0.25">
      <c r="A65" s="22" t="s">
        <v>18</v>
      </c>
      <c r="B65" s="76"/>
      <c r="C65" s="76">
        <f t="shared" ref="C65:H65" si="9">SUM(C55:C63)</f>
        <v>6528.4400000000005</v>
      </c>
      <c r="D65" s="76">
        <f t="shared" si="9"/>
        <v>6537.14</v>
      </c>
      <c r="E65" s="76">
        <f t="shared" si="9"/>
        <v>6542.2</v>
      </c>
      <c r="F65" s="76">
        <f t="shared" si="9"/>
        <v>6735.3</v>
      </c>
      <c r="G65" s="76">
        <f t="shared" si="9"/>
        <v>6799.55</v>
      </c>
      <c r="H65" s="76">
        <f t="shared" si="9"/>
        <v>6799.55</v>
      </c>
      <c r="I65" s="76">
        <f>SUM(I55:I63)</f>
        <v>6771.3</v>
      </c>
      <c r="J65" s="76">
        <f>SUM(J55:J63)</f>
        <v>6671.55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</row>
    <row r="66" spans="1:240" x14ac:dyDescent="0.25">
      <c r="A66" s="23"/>
      <c r="B66" s="23"/>
      <c r="C66" s="23"/>
      <c r="D66" s="23"/>
      <c r="E66" s="23"/>
      <c r="F66" s="19"/>
      <c r="G66" s="19"/>
      <c r="H66" s="19"/>
      <c r="I66" s="19"/>
      <c r="J66" s="19"/>
    </row>
    <row r="70" spans="1:240" x14ac:dyDescent="0.25">
      <c r="A70" s="74" t="s">
        <v>90</v>
      </c>
      <c r="B70" s="2"/>
      <c r="C70" s="2"/>
      <c r="D70" s="2"/>
      <c r="E70" s="2"/>
    </row>
    <row r="71" spans="1:240" x14ac:dyDescent="0.25">
      <c r="A71" s="79" t="s">
        <v>74</v>
      </c>
      <c r="B71" s="82" t="str">
        <f t="shared" ref="B71:G72" si="10">B51</f>
        <v>Voorlopige opp</v>
      </c>
      <c r="C71" s="82" t="str">
        <f t="shared" si="10"/>
        <v>Hersiene opp/ 1ste Skatting</v>
      </c>
      <c r="D71" s="82" t="str">
        <f t="shared" si="10"/>
        <v>2de Skatting</v>
      </c>
      <c r="E71" s="82" t="str">
        <f t="shared" si="10"/>
        <v>3de Skatting</v>
      </c>
      <c r="F71" s="82" t="str">
        <f t="shared" si="10"/>
        <v>4de Skatting</v>
      </c>
      <c r="G71" s="82" t="str">
        <f t="shared" si="10"/>
        <v>5de Skatting</v>
      </c>
      <c r="H71" s="82" t="str">
        <f t="shared" ref="H71:J72" si="11">H51</f>
        <v>6de Skatting</v>
      </c>
      <c r="I71" s="82" t="str">
        <f t="shared" si="11"/>
        <v>7de Skatting</v>
      </c>
      <c r="J71" s="82" t="str">
        <f t="shared" si="11"/>
        <v>Finale Skatting</v>
      </c>
    </row>
    <row r="72" spans="1:240" x14ac:dyDescent="0.25">
      <c r="A72" s="8"/>
      <c r="B72" s="47" t="str">
        <f t="shared" si="10"/>
        <v>2008/09</v>
      </c>
      <c r="C72" s="47" t="str">
        <f t="shared" si="10"/>
        <v>2008/09</v>
      </c>
      <c r="D72" s="47" t="str">
        <f t="shared" si="10"/>
        <v>2008/09</v>
      </c>
      <c r="E72" s="47" t="str">
        <f t="shared" si="10"/>
        <v>2008/09</v>
      </c>
      <c r="F72" s="47" t="str">
        <f t="shared" si="10"/>
        <v>2008/09</v>
      </c>
      <c r="G72" s="47" t="str">
        <f t="shared" si="10"/>
        <v>2008/09</v>
      </c>
      <c r="H72" s="47" t="str">
        <f t="shared" si="11"/>
        <v>2008/09</v>
      </c>
      <c r="I72" s="47" t="str">
        <f t="shared" si="11"/>
        <v>2008/10</v>
      </c>
      <c r="J72" s="47" t="str">
        <f t="shared" si="11"/>
        <v>2008/9</v>
      </c>
    </row>
    <row r="73" spans="1:240" x14ac:dyDescent="0.25">
      <c r="A73" s="9" t="s">
        <v>6</v>
      </c>
      <c r="B73" s="13" t="s">
        <v>19</v>
      </c>
      <c r="C73" s="13" t="s">
        <v>19</v>
      </c>
      <c r="D73" s="13" t="s">
        <v>19</v>
      </c>
      <c r="E73" s="13" t="s">
        <v>19</v>
      </c>
      <c r="F73" s="13" t="s">
        <v>19</v>
      </c>
      <c r="G73" s="13" t="s">
        <v>19</v>
      </c>
      <c r="H73" s="13" t="s">
        <v>19</v>
      </c>
      <c r="I73" s="13" t="s">
        <v>19</v>
      </c>
      <c r="J73" s="13" t="s">
        <v>19</v>
      </c>
    </row>
    <row r="74" spans="1:240" x14ac:dyDescent="0.25">
      <c r="A74" s="20"/>
      <c r="B74" s="20"/>
      <c r="C74" s="20"/>
      <c r="D74" s="20"/>
      <c r="E74" s="20"/>
      <c r="F74" s="38"/>
      <c r="G74" s="38"/>
      <c r="H74" s="38"/>
      <c r="I74" s="38"/>
      <c r="J74" s="38"/>
    </row>
    <row r="75" spans="1:240" x14ac:dyDescent="0.25">
      <c r="A75" s="21" t="s">
        <v>8</v>
      </c>
      <c r="B75" s="21"/>
      <c r="C75" s="21">
        <v>35</v>
      </c>
      <c r="D75" s="21">
        <v>35</v>
      </c>
      <c r="E75" s="21">
        <v>35</v>
      </c>
      <c r="F75" s="17">
        <v>35</v>
      </c>
      <c r="G75" s="17">
        <v>35</v>
      </c>
      <c r="H75" s="17">
        <v>35</v>
      </c>
      <c r="I75" s="17">
        <v>35</v>
      </c>
      <c r="J75" s="17">
        <v>35</v>
      </c>
    </row>
    <row r="76" spans="1:240" x14ac:dyDescent="0.25">
      <c r="A76" s="21" t="s">
        <v>9</v>
      </c>
      <c r="B76" s="21"/>
      <c r="C76" s="21">
        <v>576</v>
      </c>
      <c r="D76" s="21">
        <v>552</v>
      </c>
      <c r="E76" s="21">
        <v>552</v>
      </c>
      <c r="F76" s="17">
        <v>552</v>
      </c>
      <c r="G76" s="17">
        <v>552</v>
      </c>
      <c r="H76" s="17">
        <v>552</v>
      </c>
      <c r="I76" s="17">
        <v>552</v>
      </c>
      <c r="J76" s="17">
        <v>576</v>
      </c>
    </row>
    <row r="77" spans="1:240" x14ac:dyDescent="0.25">
      <c r="A77" s="21" t="s">
        <v>10</v>
      </c>
      <c r="B77" s="21"/>
      <c r="C77" s="21">
        <v>1579.5</v>
      </c>
      <c r="D77" s="21">
        <v>1638</v>
      </c>
      <c r="E77" s="21">
        <v>1638</v>
      </c>
      <c r="F77" s="17">
        <v>1696.5</v>
      </c>
      <c r="G77" s="17">
        <v>1716</v>
      </c>
      <c r="H77" s="17">
        <v>1716</v>
      </c>
      <c r="I77" s="17">
        <v>1794</v>
      </c>
      <c r="J77" s="17">
        <v>1794</v>
      </c>
    </row>
    <row r="78" spans="1:240" x14ac:dyDescent="0.25">
      <c r="A78" s="21" t="s">
        <v>11</v>
      </c>
      <c r="B78" s="21"/>
      <c r="C78" s="21">
        <v>66</v>
      </c>
      <c r="D78" s="21">
        <v>66</v>
      </c>
      <c r="E78" s="21">
        <v>71.5</v>
      </c>
      <c r="F78" s="17">
        <v>71.5</v>
      </c>
      <c r="G78" s="17">
        <v>71.5</v>
      </c>
      <c r="H78" s="17">
        <v>71.5</v>
      </c>
      <c r="I78" s="17">
        <v>71.5</v>
      </c>
      <c r="J78" s="17">
        <v>71.5</v>
      </c>
    </row>
    <row r="79" spans="1:240" x14ac:dyDescent="0.25">
      <c r="A79" s="21" t="s">
        <v>12</v>
      </c>
      <c r="B79" s="21"/>
      <c r="C79" s="21">
        <v>234</v>
      </c>
      <c r="D79" s="21">
        <v>252</v>
      </c>
      <c r="E79" s="21">
        <v>252</v>
      </c>
      <c r="F79" s="17">
        <v>260.39999999999998</v>
      </c>
      <c r="G79" s="17">
        <v>264.60000000000002</v>
      </c>
      <c r="H79" s="17">
        <v>264.60000000000002</v>
      </c>
      <c r="I79" s="17">
        <v>264.60000000000002</v>
      </c>
      <c r="J79" s="17">
        <v>264.60000000000002</v>
      </c>
    </row>
    <row r="80" spans="1:240" x14ac:dyDescent="0.25">
      <c r="A80" s="21" t="s">
        <v>13</v>
      </c>
      <c r="B80" s="21"/>
      <c r="C80" s="21">
        <v>1414.8</v>
      </c>
      <c r="D80" s="21">
        <v>1414.8</v>
      </c>
      <c r="E80" s="21">
        <v>1414.8</v>
      </c>
      <c r="F80" s="17">
        <v>1441</v>
      </c>
      <c r="G80" s="17">
        <v>1441</v>
      </c>
      <c r="H80" s="17">
        <v>1441</v>
      </c>
      <c r="I80" s="17">
        <v>1467.2</v>
      </c>
      <c r="J80" s="17">
        <v>1493.4</v>
      </c>
    </row>
    <row r="81" spans="1:240" x14ac:dyDescent="0.25">
      <c r="A81" s="21" t="s">
        <v>14</v>
      </c>
      <c r="B81" s="21"/>
      <c r="C81" s="21">
        <v>57</v>
      </c>
      <c r="D81" s="21">
        <v>70.5</v>
      </c>
      <c r="E81" s="21">
        <v>70.5</v>
      </c>
      <c r="F81" s="17">
        <v>72</v>
      </c>
      <c r="G81" s="17">
        <v>72</v>
      </c>
      <c r="H81" s="17">
        <v>72</v>
      </c>
      <c r="I81" s="17">
        <v>72</v>
      </c>
      <c r="J81" s="17">
        <v>72</v>
      </c>
    </row>
    <row r="82" spans="1:240" x14ac:dyDescent="0.25">
      <c r="A82" s="21" t="s">
        <v>15</v>
      </c>
      <c r="B82" s="21"/>
      <c r="C82" s="21">
        <v>174.8</v>
      </c>
      <c r="D82" s="21">
        <v>138</v>
      </c>
      <c r="E82" s="21">
        <v>138</v>
      </c>
      <c r="F82" s="17">
        <v>144</v>
      </c>
      <c r="G82" s="17">
        <v>145</v>
      </c>
      <c r="H82" s="17">
        <v>145.5</v>
      </c>
      <c r="I82" s="17">
        <v>150</v>
      </c>
      <c r="J82" s="17">
        <v>150</v>
      </c>
    </row>
    <row r="83" spans="1:240" x14ac:dyDescent="0.25">
      <c r="A83" s="21" t="s">
        <v>16</v>
      </c>
      <c r="B83" s="21"/>
      <c r="C83" s="21">
        <v>551</v>
      </c>
      <c r="D83" s="21">
        <v>487.5</v>
      </c>
      <c r="E83" s="21">
        <v>487.5</v>
      </c>
      <c r="F83" s="17">
        <v>506.25</v>
      </c>
      <c r="G83" s="17">
        <v>506.25</v>
      </c>
      <c r="H83" s="17">
        <v>506.25</v>
      </c>
      <c r="I83" s="17">
        <v>506.25</v>
      </c>
      <c r="J83" s="17">
        <v>513</v>
      </c>
    </row>
    <row r="84" spans="1:240" x14ac:dyDescent="0.25">
      <c r="A84" s="20"/>
      <c r="B84" s="20"/>
      <c r="C84" s="20"/>
      <c r="D84" s="20"/>
      <c r="E84" s="20"/>
      <c r="F84" s="16"/>
      <c r="G84" s="16"/>
      <c r="H84" s="16"/>
      <c r="I84" s="16"/>
      <c r="J84" s="16"/>
    </row>
    <row r="85" spans="1:240" x14ac:dyDescent="0.25">
      <c r="A85" s="22" t="s">
        <v>18</v>
      </c>
      <c r="B85" s="63"/>
      <c r="C85" s="63">
        <f t="shared" ref="C85:H85" si="12">SUM(C75:C83)</f>
        <v>4688.1000000000004</v>
      </c>
      <c r="D85" s="63">
        <f t="shared" si="12"/>
        <v>4653.8</v>
      </c>
      <c r="E85" s="63">
        <f t="shared" si="12"/>
        <v>4659.3</v>
      </c>
      <c r="F85" s="63">
        <f t="shared" si="12"/>
        <v>4778.6499999999996</v>
      </c>
      <c r="G85" s="63">
        <f t="shared" si="12"/>
        <v>4803.3500000000004</v>
      </c>
      <c r="H85" s="63">
        <f t="shared" si="12"/>
        <v>4803.8500000000004</v>
      </c>
      <c r="I85" s="63">
        <f>SUM(I75:I83)</f>
        <v>4912.55</v>
      </c>
      <c r="J85" s="63">
        <f>SUM(J75:J83)</f>
        <v>4969.5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</row>
    <row r="86" spans="1:240" x14ac:dyDescent="0.25">
      <c r="A86" s="23"/>
      <c r="B86" s="23"/>
      <c r="C86" s="23"/>
      <c r="D86" s="23"/>
      <c r="E86" s="23"/>
      <c r="F86" s="19"/>
      <c r="G86" s="19"/>
      <c r="H86" s="19"/>
      <c r="I86" s="19"/>
      <c r="J86" s="19"/>
    </row>
    <row r="88" spans="1:240" x14ac:dyDescent="0.25">
      <c r="A88" s="37" t="s">
        <v>33</v>
      </c>
      <c r="B88" s="37"/>
      <c r="C88" s="37"/>
      <c r="D88" s="37"/>
      <c r="E88" s="37"/>
    </row>
    <row r="89" spans="1:240" x14ac:dyDescent="0.25">
      <c r="A89" s="79" t="s">
        <v>75</v>
      </c>
      <c r="B89" s="82" t="str">
        <f t="shared" ref="B89:G90" si="13">B71</f>
        <v>Voorlopige opp</v>
      </c>
      <c r="C89" s="82" t="str">
        <f t="shared" si="13"/>
        <v>Hersiene opp/ 1ste Skatting</v>
      </c>
      <c r="D89" s="82" t="str">
        <f t="shared" si="13"/>
        <v>2de Skatting</v>
      </c>
      <c r="E89" s="82" t="str">
        <f t="shared" si="13"/>
        <v>3de Skatting</v>
      </c>
      <c r="F89" s="82" t="str">
        <f t="shared" si="13"/>
        <v>4de Skatting</v>
      </c>
      <c r="G89" s="82" t="str">
        <f t="shared" si="13"/>
        <v>5de Skatting</v>
      </c>
      <c r="H89" s="82" t="str">
        <f t="shared" ref="H89:J90" si="14">H71</f>
        <v>6de Skatting</v>
      </c>
      <c r="I89" s="82" t="str">
        <f t="shared" si="14"/>
        <v>7de Skatting</v>
      </c>
      <c r="J89" s="82" t="str">
        <f t="shared" si="14"/>
        <v>Finale Skatting</v>
      </c>
    </row>
    <row r="90" spans="1:240" x14ac:dyDescent="0.25">
      <c r="A90" s="38"/>
      <c r="B90" s="64" t="str">
        <f t="shared" si="13"/>
        <v>2008/09</v>
      </c>
      <c r="C90" s="64" t="str">
        <f t="shared" si="13"/>
        <v>2008/09</v>
      </c>
      <c r="D90" s="64" t="str">
        <f t="shared" si="13"/>
        <v>2008/09</v>
      </c>
      <c r="E90" s="64" t="str">
        <f t="shared" si="13"/>
        <v>2008/09</v>
      </c>
      <c r="F90" s="64" t="str">
        <f t="shared" si="13"/>
        <v>2008/09</v>
      </c>
      <c r="G90" s="64" t="str">
        <f t="shared" si="13"/>
        <v>2008/09</v>
      </c>
      <c r="H90" s="64" t="str">
        <f t="shared" si="14"/>
        <v>2008/09</v>
      </c>
      <c r="I90" s="64" t="str">
        <f t="shared" si="14"/>
        <v>2008/10</v>
      </c>
      <c r="J90" s="64" t="str">
        <f t="shared" si="14"/>
        <v>2008/9</v>
      </c>
    </row>
    <row r="91" spans="1:240" x14ac:dyDescent="0.25">
      <c r="A91" s="16"/>
      <c r="B91" s="13" t="s">
        <v>19</v>
      </c>
      <c r="C91" s="13" t="s">
        <v>19</v>
      </c>
      <c r="D91" s="13" t="s">
        <v>19</v>
      </c>
      <c r="E91" s="13" t="s">
        <v>19</v>
      </c>
      <c r="F91" s="13" t="s">
        <v>19</v>
      </c>
      <c r="G91" s="13" t="s">
        <v>19</v>
      </c>
      <c r="H91" s="13" t="s">
        <v>19</v>
      </c>
      <c r="I91" s="13" t="s">
        <v>19</v>
      </c>
      <c r="J91" s="13" t="s">
        <v>19</v>
      </c>
    </row>
    <row r="92" spans="1:240" x14ac:dyDescent="0.25">
      <c r="A92" s="45" t="s">
        <v>18</v>
      </c>
      <c r="B92" s="49"/>
      <c r="C92" s="49">
        <f t="shared" ref="C92:H92" si="15">C65+C85</f>
        <v>11216.54</v>
      </c>
      <c r="D92" s="49">
        <f t="shared" si="15"/>
        <v>11190.94</v>
      </c>
      <c r="E92" s="49">
        <f t="shared" si="15"/>
        <v>11201.5</v>
      </c>
      <c r="F92" s="49">
        <f t="shared" si="15"/>
        <v>11513.95</v>
      </c>
      <c r="G92" s="49">
        <f t="shared" si="15"/>
        <v>11602.900000000001</v>
      </c>
      <c r="H92" s="49">
        <f t="shared" si="15"/>
        <v>11603.400000000001</v>
      </c>
      <c r="I92" s="49">
        <f>I65+I85</f>
        <v>11683.85</v>
      </c>
      <c r="J92" s="49">
        <f>J65+J85</f>
        <v>11641.05</v>
      </c>
    </row>
    <row r="94" spans="1:240" x14ac:dyDescent="0.25">
      <c r="A94" s="2" t="s">
        <v>59</v>
      </c>
      <c r="B94" s="2"/>
      <c r="C94" s="2"/>
      <c r="D94" s="2"/>
      <c r="E94" s="2"/>
    </row>
    <row r="95" spans="1:240" x14ac:dyDescent="0.25">
      <c r="A95" s="79" t="s">
        <v>76</v>
      </c>
      <c r="B95" s="82" t="str">
        <f t="shared" ref="B95:G95" si="16">B89</f>
        <v>Voorlopige opp</v>
      </c>
      <c r="C95" s="82" t="str">
        <f t="shared" si="16"/>
        <v>Hersiene opp/ 1ste Skatting</v>
      </c>
      <c r="D95" s="82" t="str">
        <f t="shared" si="16"/>
        <v>2de Skatting</v>
      </c>
      <c r="E95" s="82" t="str">
        <f t="shared" si="16"/>
        <v>3de Skatting</v>
      </c>
      <c r="F95" s="82" t="str">
        <f t="shared" si="16"/>
        <v>4de Skatting</v>
      </c>
      <c r="G95" s="82" t="str">
        <f t="shared" si="16"/>
        <v>5de Skatting</v>
      </c>
      <c r="H95" s="82" t="str">
        <f>H89</f>
        <v>6de Skatting</v>
      </c>
      <c r="I95" s="82" t="str">
        <f>I89</f>
        <v>7de Skatting</v>
      </c>
      <c r="J95" s="82" t="str">
        <f>J89</f>
        <v>Finale Skatting</v>
      </c>
    </row>
    <row r="96" spans="1:240" x14ac:dyDescent="0.25">
      <c r="A96" s="8"/>
      <c r="B96" s="30" t="str">
        <f t="shared" ref="B96:G96" si="17">B8</f>
        <v>2008/09</v>
      </c>
      <c r="C96" s="30" t="str">
        <f t="shared" si="17"/>
        <v>2008/09</v>
      </c>
      <c r="D96" s="30" t="str">
        <f t="shared" si="17"/>
        <v>2008/09</v>
      </c>
      <c r="E96" s="30" t="str">
        <f t="shared" si="17"/>
        <v>2008/09</v>
      </c>
      <c r="F96" s="30" t="str">
        <f t="shared" si="17"/>
        <v>2008/09</v>
      </c>
      <c r="G96" s="30" t="str">
        <f t="shared" si="17"/>
        <v>2008/09</v>
      </c>
      <c r="H96" s="30" t="str">
        <f>H8</f>
        <v>2008/09</v>
      </c>
      <c r="I96" s="30" t="str">
        <f>I8</f>
        <v>2008/10</v>
      </c>
      <c r="J96" s="30" t="str">
        <f>J8</f>
        <v>2008/9</v>
      </c>
    </row>
    <row r="97" spans="1:240" x14ac:dyDescent="0.25">
      <c r="A97" s="9" t="s">
        <v>6</v>
      </c>
      <c r="B97" s="33" t="s">
        <v>20</v>
      </c>
      <c r="C97" s="33" t="s">
        <v>20</v>
      </c>
      <c r="D97" s="33" t="s">
        <v>20</v>
      </c>
      <c r="E97" s="33" t="s">
        <v>20</v>
      </c>
      <c r="F97" s="33" t="s">
        <v>20</v>
      </c>
      <c r="G97" s="33" t="s">
        <v>20</v>
      </c>
      <c r="H97" s="33" t="s">
        <v>20</v>
      </c>
      <c r="I97" s="33" t="s">
        <v>20</v>
      </c>
      <c r="J97" s="33" t="s">
        <v>20</v>
      </c>
    </row>
    <row r="98" spans="1:240" x14ac:dyDescent="0.25">
      <c r="A98" s="20"/>
      <c r="B98" s="20"/>
      <c r="C98" s="20"/>
      <c r="D98" s="20"/>
      <c r="E98" s="20"/>
      <c r="F98" s="38"/>
      <c r="G98" s="38"/>
      <c r="H98" s="38"/>
      <c r="I98" s="38"/>
      <c r="J98" s="38"/>
    </row>
    <row r="99" spans="1:240" x14ac:dyDescent="0.25">
      <c r="A99" s="21" t="s">
        <v>8</v>
      </c>
      <c r="B99" s="16"/>
      <c r="C99" s="75">
        <f t="shared" ref="C99:E107" si="18">C55/C11</f>
        <v>10</v>
      </c>
      <c r="D99" s="75">
        <f t="shared" si="18"/>
        <v>10</v>
      </c>
      <c r="E99" s="75">
        <f t="shared" si="18"/>
        <v>10</v>
      </c>
      <c r="F99" s="75">
        <f t="shared" ref="F99:G107" si="19">F55/F11</f>
        <v>10</v>
      </c>
      <c r="G99" s="75">
        <f t="shared" si="19"/>
        <v>10</v>
      </c>
      <c r="H99" s="75">
        <f t="shared" ref="H99:I107" si="20">H55/H11</f>
        <v>10</v>
      </c>
      <c r="I99" s="75">
        <f t="shared" si="20"/>
        <v>10</v>
      </c>
      <c r="J99" s="75">
        <f t="shared" ref="J99:J107" si="21">J55/J11</f>
        <v>10</v>
      </c>
    </row>
    <row r="100" spans="1:240" x14ac:dyDescent="0.25">
      <c r="A100" s="21" t="s">
        <v>9</v>
      </c>
      <c r="B100" s="16"/>
      <c r="C100" s="75">
        <f t="shared" si="18"/>
        <v>12</v>
      </c>
      <c r="D100" s="75">
        <f t="shared" si="18"/>
        <v>11</v>
      </c>
      <c r="E100" s="75">
        <f t="shared" si="18"/>
        <v>11</v>
      </c>
      <c r="F100" s="75">
        <f t="shared" si="19"/>
        <v>11.5</v>
      </c>
      <c r="G100" s="75">
        <f t="shared" si="19"/>
        <v>11.5</v>
      </c>
      <c r="H100" s="75">
        <f t="shared" si="20"/>
        <v>11.5</v>
      </c>
      <c r="I100" s="75">
        <f t="shared" si="20"/>
        <v>11.5</v>
      </c>
      <c r="J100" s="75">
        <f t="shared" si="21"/>
        <v>11.5</v>
      </c>
    </row>
    <row r="101" spans="1:240" x14ac:dyDescent="0.25">
      <c r="A101" s="21" t="s">
        <v>10</v>
      </c>
      <c r="B101" s="16"/>
      <c r="C101" s="75">
        <f t="shared" si="18"/>
        <v>4.5</v>
      </c>
      <c r="D101" s="75">
        <f t="shared" si="18"/>
        <v>4.5</v>
      </c>
      <c r="E101" s="75">
        <f t="shared" si="18"/>
        <v>4.5</v>
      </c>
      <c r="F101" s="75">
        <f t="shared" si="19"/>
        <v>4.6500000000000004</v>
      </c>
      <c r="G101" s="75">
        <f t="shared" si="19"/>
        <v>4.7</v>
      </c>
      <c r="H101" s="75">
        <f t="shared" si="20"/>
        <v>4.7</v>
      </c>
      <c r="I101" s="75">
        <f t="shared" si="20"/>
        <v>4.6500000000000004</v>
      </c>
      <c r="J101" s="75">
        <f t="shared" si="21"/>
        <v>4.4734513274336285</v>
      </c>
    </row>
    <row r="102" spans="1:240" x14ac:dyDescent="0.25">
      <c r="A102" s="21" t="s">
        <v>11</v>
      </c>
      <c r="B102" s="16"/>
      <c r="C102" s="75">
        <f t="shared" si="18"/>
        <v>5.3000000000000007</v>
      </c>
      <c r="D102" s="75">
        <f t="shared" si="18"/>
        <v>5.3000000000000007</v>
      </c>
      <c r="E102" s="75">
        <f t="shared" si="18"/>
        <v>5.3</v>
      </c>
      <c r="F102" s="75">
        <f t="shared" si="19"/>
        <v>5.3</v>
      </c>
      <c r="G102" s="75">
        <f t="shared" si="19"/>
        <v>5.3</v>
      </c>
      <c r="H102" s="75">
        <f t="shared" si="20"/>
        <v>5.3</v>
      </c>
      <c r="I102" s="75">
        <f t="shared" si="20"/>
        <v>5.3</v>
      </c>
      <c r="J102" s="75">
        <f t="shared" si="21"/>
        <v>5.3</v>
      </c>
    </row>
    <row r="103" spans="1:240" x14ac:dyDescent="0.25">
      <c r="A103" s="21" t="s">
        <v>12</v>
      </c>
      <c r="B103" s="16"/>
      <c r="C103" s="75">
        <f t="shared" si="18"/>
        <v>5.5</v>
      </c>
      <c r="D103" s="75">
        <f t="shared" si="18"/>
        <v>5.7</v>
      </c>
      <c r="E103" s="75">
        <f t="shared" si="18"/>
        <v>5.8</v>
      </c>
      <c r="F103" s="75">
        <f t="shared" si="19"/>
        <v>6</v>
      </c>
      <c r="G103" s="75">
        <f t="shared" si="19"/>
        <v>6.2</v>
      </c>
      <c r="H103" s="75">
        <f t="shared" si="20"/>
        <v>6.2</v>
      </c>
      <c r="I103" s="75">
        <f t="shared" si="20"/>
        <v>6.2</v>
      </c>
      <c r="J103" s="75">
        <f t="shared" si="21"/>
        <v>6.2</v>
      </c>
    </row>
    <row r="104" spans="1:240" x14ac:dyDescent="0.25">
      <c r="A104" s="21" t="s">
        <v>13</v>
      </c>
      <c r="B104" s="16"/>
      <c r="C104" s="75">
        <f t="shared" si="18"/>
        <v>5.6</v>
      </c>
      <c r="D104" s="75">
        <f t="shared" si="18"/>
        <v>5.7</v>
      </c>
      <c r="E104" s="75">
        <f t="shared" si="18"/>
        <v>5.7</v>
      </c>
      <c r="F104" s="75">
        <f t="shared" si="19"/>
        <v>6</v>
      </c>
      <c r="G104" s="75">
        <f t="shared" si="19"/>
        <v>6</v>
      </c>
      <c r="H104" s="75">
        <f t="shared" si="20"/>
        <v>6</v>
      </c>
      <c r="I104" s="75">
        <f t="shared" si="20"/>
        <v>6</v>
      </c>
      <c r="J104" s="75">
        <f t="shared" si="21"/>
        <v>6</v>
      </c>
    </row>
    <row r="105" spans="1:240" x14ac:dyDescent="0.25">
      <c r="A105" s="21" t="s">
        <v>14</v>
      </c>
      <c r="B105" s="16"/>
      <c r="C105" s="75">
        <f t="shared" si="18"/>
        <v>4.5</v>
      </c>
      <c r="D105" s="75">
        <f t="shared" si="18"/>
        <v>5</v>
      </c>
      <c r="E105" s="75">
        <f t="shared" si="18"/>
        <v>5</v>
      </c>
      <c r="F105" s="75">
        <f t="shared" si="19"/>
        <v>5.2</v>
      </c>
      <c r="G105" s="75">
        <f t="shared" si="19"/>
        <v>5.2</v>
      </c>
      <c r="H105" s="75">
        <f t="shared" si="20"/>
        <v>5.2</v>
      </c>
      <c r="I105" s="75">
        <f t="shared" si="20"/>
        <v>5.2</v>
      </c>
      <c r="J105" s="75">
        <f t="shared" si="21"/>
        <v>5.2</v>
      </c>
    </row>
    <row r="106" spans="1:240" x14ac:dyDescent="0.25">
      <c r="A106" s="21" t="s">
        <v>15</v>
      </c>
      <c r="B106" s="16"/>
      <c r="C106" s="75">
        <f t="shared" si="18"/>
        <v>5.2</v>
      </c>
      <c r="D106" s="75">
        <f t="shared" si="18"/>
        <v>5.2</v>
      </c>
      <c r="E106" s="75">
        <f t="shared" si="18"/>
        <v>5.2</v>
      </c>
      <c r="F106" s="75">
        <f t="shared" si="19"/>
        <v>5.2</v>
      </c>
      <c r="G106" s="75">
        <f t="shared" si="19"/>
        <v>5.2</v>
      </c>
      <c r="H106" s="75">
        <f t="shared" si="20"/>
        <v>5.2</v>
      </c>
      <c r="I106" s="75">
        <f t="shared" si="20"/>
        <v>5.2</v>
      </c>
      <c r="J106" s="75">
        <f t="shared" si="21"/>
        <v>5.2</v>
      </c>
    </row>
    <row r="107" spans="1:240" x14ac:dyDescent="0.25">
      <c r="A107" s="21" t="s">
        <v>16</v>
      </c>
      <c r="B107" s="16"/>
      <c r="C107" s="75">
        <f t="shared" si="18"/>
        <v>3.5</v>
      </c>
      <c r="D107" s="75">
        <f t="shared" si="18"/>
        <v>3.5</v>
      </c>
      <c r="E107" s="75">
        <f t="shared" si="18"/>
        <v>3.5</v>
      </c>
      <c r="F107" s="75">
        <f t="shared" si="19"/>
        <v>3.55</v>
      </c>
      <c r="G107" s="75">
        <f t="shared" si="19"/>
        <v>3.6</v>
      </c>
      <c r="H107" s="75">
        <f t="shared" si="20"/>
        <v>3.6</v>
      </c>
      <c r="I107" s="75">
        <f t="shared" si="20"/>
        <v>3.6</v>
      </c>
      <c r="J107" s="75">
        <f t="shared" si="21"/>
        <v>3.6</v>
      </c>
    </row>
    <row r="108" spans="1:240" x14ac:dyDescent="0.25">
      <c r="A108" s="20"/>
      <c r="B108" s="20"/>
      <c r="C108" s="86"/>
      <c r="D108" s="86"/>
      <c r="E108" s="86"/>
      <c r="F108" s="75"/>
      <c r="G108" s="75"/>
      <c r="H108" s="75"/>
      <c r="I108" s="75"/>
      <c r="J108" s="75"/>
    </row>
    <row r="109" spans="1:240" x14ac:dyDescent="0.25">
      <c r="A109" s="22" t="s">
        <v>18</v>
      </c>
      <c r="B109" s="65"/>
      <c r="C109" s="65">
        <f t="shared" ref="C109:H109" si="22">C65/C21</f>
        <v>4.3601415881920795</v>
      </c>
      <c r="D109" s="65">
        <f t="shared" si="22"/>
        <v>4.3908785599140252</v>
      </c>
      <c r="E109" s="65">
        <f t="shared" si="22"/>
        <v>4.3936870382807252</v>
      </c>
      <c r="F109" s="65">
        <f t="shared" si="22"/>
        <v>4.5233713901947619</v>
      </c>
      <c r="G109" s="65">
        <f t="shared" si="22"/>
        <v>4.5665211551376768</v>
      </c>
      <c r="H109" s="65">
        <f t="shared" si="22"/>
        <v>4.5665211551376768</v>
      </c>
      <c r="I109" s="65">
        <f>I65/I21</f>
        <v>4.5475486903962388</v>
      </c>
      <c r="J109" s="65">
        <f>J65/J21</f>
        <v>4.4805574210879788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</row>
    <row r="110" spans="1:240" x14ac:dyDescent="0.25">
      <c r="A110" s="23"/>
      <c r="B110" s="23"/>
      <c r="C110" s="23"/>
      <c r="D110" s="23"/>
      <c r="E110" s="23"/>
      <c r="F110" s="19"/>
      <c r="G110" s="19"/>
      <c r="H110" s="19"/>
      <c r="I110" s="19"/>
      <c r="J110" s="19"/>
    </row>
    <row r="115" spans="1:10" x14ac:dyDescent="0.25">
      <c r="A115" s="2" t="s">
        <v>60</v>
      </c>
      <c r="B115" s="2"/>
      <c r="C115" s="2"/>
      <c r="D115" s="2"/>
      <c r="E115" s="2"/>
    </row>
    <row r="116" spans="1:10" x14ac:dyDescent="0.25">
      <c r="A116" s="79" t="s">
        <v>77</v>
      </c>
      <c r="B116" s="82" t="str">
        <f t="shared" ref="B116:G116" si="23">B95</f>
        <v>Voorlopige opp</v>
      </c>
      <c r="C116" s="82" t="str">
        <f t="shared" si="23"/>
        <v>Hersiene opp/ 1ste Skatting</v>
      </c>
      <c r="D116" s="82" t="str">
        <f t="shared" si="23"/>
        <v>2de Skatting</v>
      </c>
      <c r="E116" s="82" t="str">
        <f t="shared" si="23"/>
        <v>3de Skatting</v>
      </c>
      <c r="F116" s="82" t="str">
        <f t="shared" si="23"/>
        <v>4de Skatting</v>
      </c>
      <c r="G116" s="82" t="str">
        <f t="shared" si="23"/>
        <v>5de Skatting</v>
      </c>
      <c r="H116" s="82" t="str">
        <f>H95</f>
        <v>6de Skatting</v>
      </c>
      <c r="I116" s="82" t="str">
        <f>I95</f>
        <v>7de Skatting</v>
      </c>
      <c r="J116" s="82" t="str">
        <f>J95</f>
        <v>Finale Skatting</v>
      </c>
    </row>
    <row r="117" spans="1:10" x14ac:dyDescent="0.25">
      <c r="A117" s="8"/>
      <c r="B117" s="12" t="str">
        <f t="shared" ref="B117:G117" si="24">B8</f>
        <v>2008/09</v>
      </c>
      <c r="C117" s="12" t="str">
        <f t="shared" si="24"/>
        <v>2008/09</v>
      </c>
      <c r="D117" s="12" t="str">
        <f t="shared" si="24"/>
        <v>2008/09</v>
      </c>
      <c r="E117" s="12" t="str">
        <f t="shared" si="24"/>
        <v>2008/09</v>
      </c>
      <c r="F117" s="12" t="str">
        <f t="shared" si="24"/>
        <v>2008/09</v>
      </c>
      <c r="G117" s="12" t="str">
        <f t="shared" si="24"/>
        <v>2008/09</v>
      </c>
      <c r="H117" s="12" t="str">
        <f>H8</f>
        <v>2008/09</v>
      </c>
      <c r="I117" s="12" t="str">
        <f>I8</f>
        <v>2008/10</v>
      </c>
      <c r="J117" s="12" t="str">
        <f>J8</f>
        <v>2008/9</v>
      </c>
    </row>
    <row r="118" spans="1:10" x14ac:dyDescent="0.25">
      <c r="A118" s="9" t="s">
        <v>6</v>
      </c>
      <c r="B118" s="13" t="s">
        <v>20</v>
      </c>
      <c r="C118" s="13" t="s">
        <v>20</v>
      </c>
      <c r="D118" s="13" t="s">
        <v>20</v>
      </c>
      <c r="E118" s="13" t="s">
        <v>20</v>
      </c>
      <c r="F118" s="13" t="s">
        <v>20</v>
      </c>
      <c r="G118" s="13" t="s">
        <v>20</v>
      </c>
      <c r="H118" s="13" t="s">
        <v>20</v>
      </c>
      <c r="I118" s="13" t="s">
        <v>20</v>
      </c>
      <c r="J118" s="13" t="s">
        <v>20</v>
      </c>
    </row>
    <row r="119" spans="1:10" x14ac:dyDescent="0.25">
      <c r="A119" s="20"/>
      <c r="B119" s="20"/>
      <c r="C119" s="20"/>
      <c r="D119" s="20"/>
      <c r="E119" s="20"/>
      <c r="F119" s="38"/>
      <c r="G119" s="38"/>
      <c r="H119" s="38"/>
      <c r="I119" s="38"/>
      <c r="J119" s="38"/>
    </row>
    <row r="120" spans="1:10" x14ac:dyDescent="0.25">
      <c r="A120" s="21" t="s">
        <v>8</v>
      </c>
      <c r="B120" s="16"/>
      <c r="C120" s="75">
        <f t="shared" ref="C120:E128" si="25">C75/C30</f>
        <v>10</v>
      </c>
      <c r="D120" s="75">
        <f t="shared" si="25"/>
        <v>10</v>
      </c>
      <c r="E120" s="75">
        <f t="shared" si="25"/>
        <v>10</v>
      </c>
      <c r="F120" s="75">
        <f t="shared" ref="F120:G128" si="26">F75/F30</f>
        <v>10</v>
      </c>
      <c r="G120" s="75">
        <f t="shared" si="26"/>
        <v>10</v>
      </c>
      <c r="H120" s="75">
        <f t="shared" ref="H120:I128" si="27">H75/H30</f>
        <v>10</v>
      </c>
      <c r="I120" s="75">
        <f t="shared" si="27"/>
        <v>10</v>
      </c>
      <c r="J120" s="75">
        <f t="shared" ref="J120:J128" si="28">J75/J30</f>
        <v>10</v>
      </c>
    </row>
    <row r="121" spans="1:10" x14ac:dyDescent="0.25">
      <c r="A121" s="21" t="s">
        <v>9</v>
      </c>
      <c r="B121" s="16"/>
      <c r="C121" s="75">
        <f t="shared" si="25"/>
        <v>12</v>
      </c>
      <c r="D121" s="75">
        <f t="shared" si="25"/>
        <v>11.5</v>
      </c>
      <c r="E121" s="75">
        <f t="shared" si="25"/>
        <v>11.5</v>
      </c>
      <c r="F121" s="75">
        <f t="shared" si="26"/>
        <v>11.5</v>
      </c>
      <c r="G121" s="75">
        <f t="shared" si="26"/>
        <v>11.5</v>
      </c>
      <c r="H121" s="75">
        <f t="shared" si="27"/>
        <v>11.5</v>
      </c>
      <c r="I121" s="75">
        <f t="shared" si="27"/>
        <v>11.5</v>
      </c>
      <c r="J121" s="75">
        <f t="shared" si="28"/>
        <v>12</v>
      </c>
    </row>
    <row r="122" spans="1:10" x14ac:dyDescent="0.25">
      <c r="A122" s="21" t="s">
        <v>10</v>
      </c>
      <c r="B122" s="16"/>
      <c r="C122" s="75">
        <f t="shared" si="25"/>
        <v>4.05</v>
      </c>
      <c r="D122" s="75">
        <f t="shared" si="25"/>
        <v>4.2</v>
      </c>
      <c r="E122" s="75">
        <f t="shared" si="25"/>
        <v>4.2</v>
      </c>
      <c r="F122" s="75">
        <f t="shared" si="26"/>
        <v>4.3499999999999996</v>
      </c>
      <c r="G122" s="75">
        <f t="shared" si="26"/>
        <v>4.4000000000000004</v>
      </c>
      <c r="H122" s="75">
        <f t="shared" si="27"/>
        <v>4.4000000000000004</v>
      </c>
      <c r="I122" s="75">
        <f t="shared" si="27"/>
        <v>4.5999999999999996</v>
      </c>
      <c r="J122" s="75">
        <f t="shared" si="28"/>
        <v>4.5999999999999996</v>
      </c>
    </row>
    <row r="123" spans="1:10" x14ac:dyDescent="0.25">
      <c r="A123" s="21" t="s">
        <v>11</v>
      </c>
      <c r="B123" s="16"/>
      <c r="C123" s="75">
        <f t="shared" si="25"/>
        <v>5.5</v>
      </c>
      <c r="D123" s="75">
        <f t="shared" si="25"/>
        <v>5.5</v>
      </c>
      <c r="E123" s="75">
        <f t="shared" si="25"/>
        <v>5.5</v>
      </c>
      <c r="F123" s="75">
        <f t="shared" si="26"/>
        <v>5.5</v>
      </c>
      <c r="G123" s="75">
        <f t="shared" si="26"/>
        <v>5.5</v>
      </c>
      <c r="H123" s="75">
        <f t="shared" si="27"/>
        <v>5.5</v>
      </c>
      <c r="I123" s="75">
        <f t="shared" si="27"/>
        <v>5.5</v>
      </c>
      <c r="J123" s="75">
        <f t="shared" si="28"/>
        <v>5.5</v>
      </c>
    </row>
    <row r="124" spans="1:10" x14ac:dyDescent="0.25">
      <c r="A124" s="21" t="s">
        <v>12</v>
      </c>
      <c r="B124" s="16"/>
      <c r="C124" s="75">
        <f t="shared" si="25"/>
        <v>6</v>
      </c>
      <c r="D124" s="75">
        <f t="shared" si="25"/>
        <v>6</v>
      </c>
      <c r="E124" s="75">
        <f t="shared" si="25"/>
        <v>6</v>
      </c>
      <c r="F124" s="75">
        <f t="shared" si="26"/>
        <v>6.1999999999999993</v>
      </c>
      <c r="G124" s="75">
        <f t="shared" si="26"/>
        <v>6.3000000000000007</v>
      </c>
      <c r="H124" s="75">
        <f t="shared" si="27"/>
        <v>6.3000000000000007</v>
      </c>
      <c r="I124" s="75">
        <f t="shared" si="27"/>
        <v>6.3000000000000007</v>
      </c>
      <c r="J124" s="75">
        <f t="shared" si="28"/>
        <v>6.3000000000000007</v>
      </c>
    </row>
    <row r="125" spans="1:10" x14ac:dyDescent="0.25">
      <c r="A125" s="21" t="s">
        <v>13</v>
      </c>
      <c r="B125" s="16"/>
      <c r="C125" s="75">
        <f t="shared" si="25"/>
        <v>5.3999999999999995</v>
      </c>
      <c r="D125" s="75">
        <f t="shared" si="25"/>
        <v>5.3999999999999995</v>
      </c>
      <c r="E125" s="75">
        <f t="shared" si="25"/>
        <v>5.3999999999999995</v>
      </c>
      <c r="F125" s="75">
        <f t="shared" si="26"/>
        <v>5.5</v>
      </c>
      <c r="G125" s="75">
        <f t="shared" si="26"/>
        <v>5.5</v>
      </c>
      <c r="H125" s="75">
        <f t="shared" si="27"/>
        <v>5.5</v>
      </c>
      <c r="I125" s="75">
        <f t="shared" si="27"/>
        <v>5.6000000000000005</v>
      </c>
      <c r="J125" s="75">
        <f t="shared" si="28"/>
        <v>5.7</v>
      </c>
    </row>
    <row r="126" spans="1:10" x14ac:dyDescent="0.25">
      <c r="A126" s="21" t="s">
        <v>14</v>
      </c>
      <c r="B126" s="16"/>
      <c r="C126" s="75">
        <f t="shared" si="25"/>
        <v>3.8</v>
      </c>
      <c r="D126" s="75">
        <f t="shared" si="25"/>
        <v>4.7</v>
      </c>
      <c r="E126" s="75">
        <f t="shared" si="25"/>
        <v>4.7</v>
      </c>
      <c r="F126" s="75">
        <f t="shared" si="26"/>
        <v>4.8</v>
      </c>
      <c r="G126" s="75">
        <f t="shared" si="26"/>
        <v>4.8</v>
      </c>
      <c r="H126" s="75">
        <f t="shared" si="27"/>
        <v>4.8</v>
      </c>
      <c r="I126" s="75">
        <f t="shared" si="27"/>
        <v>4.8</v>
      </c>
      <c r="J126" s="75">
        <f t="shared" si="28"/>
        <v>4.8</v>
      </c>
    </row>
    <row r="127" spans="1:10" x14ac:dyDescent="0.25">
      <c r="A127" s="21" t="s">
        <v>15</v>
      </c>
      <c r="B127" s="16"/>
      <c r="C127" s="75">
        <f t="shared" si="25"/>
        <v>4.6000000000000005</v>
      </c>
      <c r="D127" s="75">
        <f t="shared" si="25"/>
        <v>4.5999999999999996</v>
      </c>
      <c r="E127" s="75">
        <f t="shared" si="25"/>
        <v>4.5999999999999996</v>
      </c>
      <c r="F127" s="75">
        <f t="shared" si="26"/>
        <v>4.8</v>
      </c>
      <c r="G127" s="75">
        <f t="shared" si="26"/>
        <v>4.833333333333333</v>
      </c>
      <c r="H127" s="75">
        <f t="shared" si="27"/>
        <v>4.8499999999999996</v>
      </c>
      <c r="I127" s="75">
        <f t="shared" si="27"/>
        <v>5</v>
      </c>
      <c r="J127" s="75">
        <f t="shared" si="28"/>
        <v>5</v>
      </c>
    </row>
    <row r="128" spans="1:10" x14ac:dyDescent="0.25">
      <c r="A128" s="21" t="s">
        <v>16</v>
      </c>
      <c r="B128" s="16"/>
      <c r="C128" s="75">
        <f t="shared" si="25"/>
        <v>3.8</v>
      </c>
      <c r="D128" s="75">
        <f t="shared" si="25"/>
        <v>3.75</v>
      </c>
      <c r="E128" s="75">
        <f t="shared" si="25"/>
        <v>3.75</v>
      </c>
      <c r="F128" s="75">
        <f t="shared" si="26"/>
        <v>3.75</v>
      </c>
      <c r="G128" s="75">
        <f t="shared" si="26"/>
        <v>3.75</v>
      </c>
      <c r="H128" s="75">
        <f t="shared" si="27"/>
        <v>3.75</v>
      </c>
      <c r="I128" s="75">
        <f t="shared" si="27"/>
        <v>3.75</v>
      </c>
      <c r="J128" s="75">
        <f t="shared" si="28"/>
        <v>3.8</v>
      </c>
    </row>
    <row r="129" spans="1:240" x14ac:dyDescent="0.25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240" x14ac:dyDescent="0.25">
      <c r="A130" s="22" t="s">
        <v>18</v>
      </c>
      <c r="B130" s="65"/>
      <c r="C130" s="65">
        <f t="shared" ref="C130:H130" si="29">C85/C40</f>
        <v>4.9218897637795278</v>
      </c>
      <c r="D130" s="65">
        <f t="shared" si="29"/>
        <v>4.9906702412868631</v>
      </c>
      <c r="E130" s="65">
        <f t="shared" si="29"/>
        <v>4.9912158543117302</v>
      </c>
      <c r="F130" s="65">
        <f t="shared" si="29"/>
        <v>5.0917954182205643</v>
      </c>
      <c r="G130" s="65">
        <f t="shared" si="29"/>
        <v>5.1181140117208317</v>
      </c>
      <c r="H130" s="65">
        <f t="shared" si="29"/>
        <v>5.1186467767714445</v>
      </c>
      <c r="I130" s="65">
        <f>I85/I40</f>
        <v>5.2344698987746403</v>
      </c>
      <c r="J130" s="65">
        <f>J85/J40</f>
        <v>5.2951518380394242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</row>
    <row r="131" spans="1:240" x14ac:dyDescent="0.25">
      <c r="A131" s="23"/>
      <c r="B131" s="23"/>
      <c r="C131" s="23"/>
      <c r="D131" s="23"/>
      <c r="E131" s="23"/>
      <c r="F131" s="19"/>
      <c r="G131" s="19"/>
      <c r="H131" s="19"/>
      <c r="I131" s="19"/>
      <c r="J131" s="19"/>
    </row>
    <row r="133" spans="1:240" x14ac:dyDescent="0.25">
      <c r="A133" s="37" t="s">
        <v>34</v>
      </c>
      <c r="B133" s="37"/>
      <c r="C133" s="37"/>
      <c r="D133" s="37"/>
      <c r="E133" s="37"/>
    </row>
    <row r="134" spans="1:240" x14ac:dyDescent="0.25">
      <c r="A134" s="37" t="s">
        <v>78</v>
      </c>
      <c r="B134" s="84" t="str">
        <f t="shared" ref="B134:G135" si="30">B116</f>
        <v>Voorlopige opp</v>
      </c>
      <c r="C134" s="84" t="str">
        <f t="shared" si="30"/>
        <v>Hersiene opp/ 1ste Skatting</v>
      </c>
      <c r="D134" s="84" t="str">
        <f t="shared" si="30"/>
        <v>2de Skatting</v>
      </c>
      <c r="E134" s="84" t="str">
        <f t="shared" si="30"/>
        <v>3de Skatting</v>
      </c>
      <c r="F134" s="84" t="str">
        <f t="shared" si="30"/>
        <v>4de Skatting</v>
      </c>
      <c r="G134" s="84" t="str">
        <f t="shared" si="30"/>
        <v>5de Skatting</v>
      </c>
      <c r="H134" s="84" t="str">
        <f t="shared" ref="H134:J135" si="31">H116</f>
        <v>6de Skatting</v>
      </c>
      <c r="I134" s="84" t="str">
        <f t="shared" si="31"/>
        <v>7de Skatting</v>
      </c>
      <c r="J134" s="84" t="str">
        <f t="shared" si="31"/>
        <v>Finale Skatting</v>
      </c>
    </row>
    <row r="135" spans="1:240" x14ac:dyDescent="0.25">
      <c r="A135" s="38"/>
      <c r="B135" s="47" t="str">
        <f t="shared" si="30"/>
        <v>2008/09</v>
      </c>
      <c r="C135" s="47" t="str">
        <f t="shared" si="30"/>
        <v>2008/09</v>
      </c>
      <c r="D135" s="47" t="str">
        <f t="shared" si="30"/>
        <v>2008/09</v>
      </c>
      <c r="E135" s="47" t="str">
        <f t="shared" si="30"/>
        <v>2008/09</v>
      </c>
      <c r="F135" s="47" t="str">
        <f t="shared" si="30"/>
        <v>2008/09</v>
      </c>
      <c r="G135" s="47" t="str">
        <f t="shared" si="30"/>
        <v>2008/09</v>
      </c>
      <c r="H135" s="47" t="str">
        <f t="shared" si="31"/>
        <v>2008/09</v>
      </c>
      <c r="I135" s="47" t="str">
        <f t="shared" si="31"/>
        <v>2008/10</v>
      </c>
      <c r="J135" s="47" t="str">
        <f t="shared" si="31"/>
        <v>2008/9</v>
      </c>
    </row>
    <row r="136" spans="1:240" x14ac:dyDescent="0.25">
      <c r="A136" s="16"/>
      <c r="B136" s="13" t="s">
        <v>20</v>
      </c>
      <c r="C136" s="13" t="s">
        <v>20</v>
      </c>
      <c r="D136" s="13" t="s">
        <v>20</v>
      </c>
      <c r="E136" s="13" t="s">
        <v>20</v>
      </c>
      <c r="F136" s="13" t="s">
        <v>20</v>
      </c>
      <c r="G136" s="13" t="s">
        <v>20</v>
      </c>
      <c r="H136" s="13" t="s">
        <v>20</v>
      </c>
      <c r="I136" s="13" t="s">
        <v>20</v>
      </c>
      <c r="J136" s="13" t="s">
        <v>20</v>
      </c>
    </row>
    <row r="137" spans="1:240" x14ac:dyDescent="0.25">
      <c r="A137" s="45" t="s">
        <v>18</v>
      </c>
      <c r="B137" s="48"/>
      <c r="C137" s="48">
        <f t="shared" ref="C137:H137" si="32">C92/C47</f>
        <v>4.5785533512939836</v>
      </c>
      <c r="D137" s="48">
        <f t="shared" si="32"/>
        <v>4.6218725478048981</v>
      </c>
      <c r="E137" s="48">
        <f t="shared" si="32"/>
        <v>4.6239422084623323</v>
      </c>
      <c r="F137" s="48">
        <f t="shared" si="32"/>
        <v>4.7431307929969106</v>
      </c>
      <c r="G137" s="48">
        <f t="shared" si="32"/>
        <v>4.7797734294541714</v>
      </c>
      <c r="H137" s="48">
        <f t="shared" si="32"/>
        <v>4.7799794026776521</v>
      </c>
      <c r="I137" s="48">
        <f>I92/I47</f>
        <v>4.8131204943357364</v>
      </c>
      <c r="J137" s="48">
        <f>J92/J47</f>
        <v>4.7954891864057672</v>
      </c>
    </row>
    <row r="140" spans="1:240" x14ac:dyDescent="0.25">
      <c r="A140" s="2" t="s">
        <v>46</v>
      </c>
      <c r="B140" s="2"/>
      <c r="C140" s="2"/>
      <c r="D140" s="2"/>
      <c r="E140" s="2"/>
    </row>
    <row r="141" spans="1:240" x14ac:dyDescent="0.25">
      <c r="A141" s="2" t="s">
        <v>47</v>
      </c>
      <c r="B141" s="2"/>
      <c r="C141" s="2"/>
      <c r="D141" s="2"/>
      <c r="E141" s="2"/>
    </row>
    <row r="142" spans="1:240" x14ac:dyDescent="0.25">
      <c r="B142" t="str">
        <f t="shared" ref="B142:G142" si="33">B134</f>
        <v>Voorlopige opp</v>
      </c>
      <c r="C142" t="str">
        <f t="shared" si="33"/>
        <v>Hersiene opp/ 1ste Skatting</v>
      </c>
      <c r="D142" t="str">
        <f t="shared" si="33"/>
        <v>2de Skatting</v>
      </c>
      <c r="E142" t="str">
        <f t="shared" si="33"/>
        <v>3de Skatting</v>
      </c>
      <c r="F142" t="str">
        <f t="shared" si="33"/>
        <v>4de Skatting</v>
      </c>
      <c r="G142" t="str">
        <f t="shared" si="33"/>
        <v>5de Skatting</v>
      </c>
      <c r="H142" t="str">
        <f>H134</f>
        <v>6de Skatting</v>
      </c>
      <c r="I142" t="str">
        <f>I134</f>
        <v>7de Skatting</v>
      </c>
      <c r="J142" t="str">
        <f>J134</f>
        <v>Finale Skatting</v>
      </c>
    </row>
    <row r="143" spans="1:240" x14ac:dyDescent="0.25">
      <c r="A143" s="71" t="s">
        <v>48</v>
      </c>
      <c r="B143" s="30" t="str">
        <f t="shared" ref="B143:G143" si="34">B8</f>
        <v>2008/09</v>
      </c>
      <c r="C143" s="30" t="str">
        <f t="shared" si="34"/>
        <v>2008/09</v>
      </c>
      <c r="D143" s="30" t="str">
        <f t="shared" si="34"/>
        <v>2008/09</v>
      </c>
      <c r="E143" s="30" t="str">
        <f t="shared" si="34"/>
        <v>2008/09</v>
      </c>
      <c r="F143" s="30" t="str">
        <f t="shared" si="34"/>
        <v>2008/09</v>
      </c>
      <c r="G143" s="30" t="str">
        <f t="shared" si="34"/>
        <v>2008/09</v>
      </c>
      <c r="H143" s="30" t="str">
        <f>H8</f>
        <v>2008/09</v>
      </c>
      <c r="I143" s="30" t="str">
        <f>I8</f>
        <v>2008/10</v>
      </c>
      <c r="J143" s="30" t="str">
        <f>J8</f>
        <v>2008/9</v>
      </c>
    </row>
    <row r="144" spans="1:240" x14ac:dyDescent="0.25">
      <c r="A144" s="72" t="s">
        <v>49</v>
      </c>
      <c r="B144" s="33" t="s">
        <v>7</v>
      </c>
      <c r="C144" s="33" t="s">
        <v>7</v>
      </c>
      <c r="D144" s="33" t="s">
        <v>7</v>
      </c>
      <c r="E144" s="33" t="s">
        <v>7</v>
      </c>
      <c r="F144" s="33" t="s">
        <v>7</v>
      </c>
      <c r="G144" s="33" t="s">
        <v>7</v>
      </c>
      <c r="H144" s="33" t="s">
        <v>7</v>
      </c>
      <c r="I144" s="33" t="s">
        <v>7</v>
      </c>
      <c r="J144" s="33" t="s">
        <v>7</v>
      </c>
    </row>
    <row r="145" spans="1:10" x14ac:dyDescent="0.25">
      <c r="A145" s="71"/>
      <c r="B145" s="81"/>
      <c r="C145" s="81"/>
      <c r="D145" s="81"/>
      <c r="E145" s="81"/>
      <c r="F145" s="25"/>
      <c r="G145" s="25"/>
      <c r="H145" s="25"/>
      <c r="I145" s="25"/>
      <c r="J145" s="25"/>
    </row>
    <row r="146" spans="1:10" x14ac:dyDescent="0.25">
      <c r="A146" s="73" t="s">
        <v>50</v>
      </c>
      <c r="B146" s="17"/>
      <c r="C146" s="17">
        <f t="shared" ref="C146:H146" si="35">+C21</f>
        <v>1497.3</v>
      </c>
      <c r="D146" s="17">
        <f t="shared" si="35"/>
        <v>1488.8</v>
      </c>
      <c r="E146" s="17">
        <f t="shared" si="35"/>
        <v>1489</v>
      </c>
      <c r="F146" s="17">
        <f t="shared" si="35"/>
        <v>1489</v>
      </c>
      <c r="G146" s="17">
        <f t="shared" si="35"/>
        <v>1489</v>
      </c>
      <c r="H146" s="17">
        <f t="shared" si="35"/>
        <v>1489</v>
      </c>
      <c r="I146" s="17">
        <f>+I21</f>
        <v>1489</v>
      </c>
      <c r="J146" s="17">
        <f>+J21</f>
        <v>1489</v>
      </c>
    </row>
    <row r="147" spans="1:10" x14ac:dyDescent="0.25">
      <c r="A147" s="73" t="s">
        <v>51</v>
      </c>
      <c r="B147" s="17"/>
      <c r="C147" s="17">
        <f t="shared" ref="C147:H147" si="36">+C40</f>
        <v>952.5</v>
      </c>
      <c r="D147" s="17">
        <f t="shared" si="36"/>
        <v>932.5</v>
      </c>
      <c r="E147" s="17">
        <f t="shared" si="36"/>
        <v>933.5</v>
      </c>
      <c r="F147" s="17">
        <f t="shared" si="36"/>
        <v>938.5</v>
      </c>
      <c r="G147" s="17">
        <f t="shared" si="36"/>
        <v>938.5</v>
      </c>
      <c r="H147" s="17">
        <f t="shared" si="36"/>
        <v>938.5</v>
      </c>
      <c r="I147" s="17">
        <f>+I40</f>
        <v>938.5</v>
      </c>
      <c r="J147" s="17">
        <f>+J40</f>
        <v>938.5</v>
      </c>
    </row>
    <row r="148" spans="1:10" x14ac:dyDescent="0.25">
      <c r="A148" s="73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73" t="s">
        <v>52</v>
      </c>
      <c r="B149" s="17"/>
      <c r="C149" s="17">
        <f t="shared" ref="C149:H149" si="37">+C146+C147</f>
        <v>2449.8000000000002</v>
      </c>
      <c r="D149" s="17">
        <f t="shared" si="37"/>
        <v>2421.3000000000002</v>
      </c>
      <c r="E149" s="17">
        <f t="shared" si="37"/>
        <v>2422.5</v>
      </c>
      <c r="F149" s="17">
        <f t="shared" si="37"/>
        <v>2427.5</v>
      </c>
      <c r="G149" s="17">
        <f t="shared" si="37"/>
        <v>2427.5</v>
      </c>
      <c r="H149" s="17">
        <f t="shared" si="37"/>
        <v>2427.5</v>
      </c>
      <c r="I149" s="17">
        <f>+I146+I147</f>
        <v>2427.5</v>
      </c>
      <c r="J149" s="17">
        <f>+J146+J147</f>
        <v>2427.5</v>
      </c>
    </row>
    <row r="150" spans="1:10" x14ac:dyDescent="0.25">
      <c r="A150" s="73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73" t="s">
        <v>53</v>
      </c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x14ac:dyDescent="0.25">
      <c r="A152" s="73" t="s">
        <v>54</v>
      </c>
      <c r="B152" s="17"/>
      <c r="C152" s="17">
        <f t="shared" ref="C152:H152" si="38">+C146/C149*100</f>
        <v>61.119275042860636</v>
      </c>
      <c r="D152" s="17">
        <f t="shared" si="38"/>
        <v>61.487630611654886</v>
      </c>
      <c r="E152" s="17">
        <f t="shared" si="38"/>
        <v>61.465428276573789</v>
      </c>
      <c r="F152" s="17">
        <f t="shared" si="38"/>
        <v>61.338825952626166</v>
      </c>
      <c r="G152" s="17">
        <f t="shared" si="38"/>
        <v>61.338825952626166</v>
      </c>
      <c r="H152" s="17">
        <f t="shared" si="38"/>
        <v>61.338825952626166</v>
      </c>
      <c r="I152" s="17">
        <f>+I146/I149*100</f>
        <v>61.338825952626166</v>
      </c>
      <c r="J152" s="17">
        <f>+J146/J149*100</f>
        <v>61.338825952626166</v>
      </c>
    </row>
    <row r="153" spans="1:10" x14ac:dyDescent="0.25">
      <c r="A153" s="73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x14ac:dyDescent="0.25">
      <c r="A154" s="73" t="s">
        <v>55</v>
      </c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73" t="s">
        <v>56</v>
      </c>
      <c r="B155" s="17"/>
      <c r="C155" s="17">
        <f t="shared" ref="C155:H155" si="39">+C147/C149*100</f>
        <v>38.880724957139357</v>
      </c>
      <c r="D155" s="17">
        <f t="shared" si="39"/>
        <v>38.5123693883451</v>
      </c>
      <c r="E155" s="17">
        <f t="shared" si="39"/>
        <v>38.534571723426211</v>
      </c>
      <c r="F155" s="17">
        <f t="shared" si="39"/>
        <v>38.661174047373841</v>
      </c>
      <c r="G155" s="17">
        <f t="shared" si="39"/>
        <v>38.661174047373841</v>
      </c>
      <c r="H155" s="17">
        <f t="shared" si="39"/>
        <v>38.661174047373841</v>
      </c>
      <c r="I155" s="17">
        <f>+I147/I149*100</f>
        <v>38.661174047373841</v>
      </c>
      <c r="J155" s="17">
        <f>+J147/J149*100</f>
        <v>38.661174047373841</v>
      </c>
    </row>
    <row r="156" spans="1:10" x14ac:dyDescent="0.25">
      <c r="A156" s="72"/>
      <c r="B156" s="80"/>
      <c r="C156" s="80"/>
      <c r="D156" s="80"/>
      <c r="E156" s="80"/>
      <c r="F156" s="13"/>
      <c r="G156" s="13"/>
      <c r="H156" s="13"/>
      <c r="I156" s="13"/>
      <c r="J156" s="13"/>
    </row>
    <row r="157" spans="1:10" x14ac:dyDescent="0.25">
      <c r="A157" s="74"/>
      <c r="B157" s="74"/>
      <c r="C157" s="74"/>
      <c r="D157" s="74"/>
      <c r="E157" s="74"/>
      <c r="F15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5C102C-CDEB-4F5B-AE1B-DA4733354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5B185-1C5E-45CC-820A-F9425AEA67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DBDF2C1-81B0-48F7-BECB-5D296162FD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6AD020-BF80-4484-8839-E3F08F0EB4E3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48</vt:i4>
      </vt:variant>
      <vt:variant>
        <vt:lpstr>Named Ranges</vt:lpstr>
      </vt:variant>
      <vt:variant>
        <vt:i4>2</vt:i4>
      </vt:variant>
    </vt:vector>
  </HeadingPairs>
  <TitlesOfParts>
    <vt:vector size="54" baseType="lpstr">
      <vt:lpstr>DATA-whiteyellow</vt:lpstr>
      <vt:lpstr>Prod skattings 2016</vt:lpstr>
      <vt:lpstr>Non commercial</vt:lpstr>
      <vt:lpstr>Prod skattings 2008-09</vt:lpstr>
      <vt:lpstr>Total area prod yield</vt:lpstr>
      <vt:lpstr>Graph-% production</vt:lpstr>
      <vt:lpstr>Vrystaat Witmielies</vt:lpstr>
      <vt:lpstr>Vrystaat Geelmielies</vt:lpstr>
      <vt:lpstr>Vrystaat Totaal Mielies</vt:lpstr>
      <vt:lpstr>Totale Gemiddelde opbrengs</vt:lpstr>
      <vt:lpstr>Graph-Total production</vt:lpstr>
      <vt:lpstr>Graph-% Area</vt:lpstr>
      <vt:lpstr>Graph- Area planted</vt:lpstr>
      <vt:lpstr>2016 Witmielies skattings</vt:lpstr>
      <vt:lpstr>2016 Geelmielies - skatting</vt:lpstr>
      <vt:lpstr>2016 totamielies - skatting</vt:lpstr>
      <vt:lpstr>2015 Witmielies skattings (2)</vt:lpstr>
      <vt:lpstr>2015 Geelmielies skattings (3)</vt:lpstr>
      <vt:lpstr>Bydrae hektare</vt:lpstr>
      <vt:lpstr>Bydrae Produksie</vt:lpstr>
      <vt:lpstr>Chart1</vt:lpstr>
      <vt:lpstr>Yield (com vs SHF)</vt:lpstr>
      <vt:lpstr>WM</vt:lpstr>
      <vt:lpstr>Graph-Total area</vt:lpstr>
      <vt:lpstr>Graph-Total yield</vt:lpstr>
      <vt:lpstr>Graph-Area under white maize</vt:lpstr>
      <vt:lpstr>Graph-Area under Yellow maize</vt:lpstr>
      <vt:lpstr>Production of white maize</vt:lpstr>
      <vt:lpstr>Production of yellow maize</vt:lpstr>
      <vt:lpstr>2008-09 skattings</vt:lpstr>
      <vt:lpstr>Produksie-Vrystaat</vt:lpstr>
      <vt:lpstr>Produksie-Natal</vt:lpstr>
      <vt:lpstr>Produksie-Mpumalanga</vt:lpstr>
      <vt:lpstr>Opbrengs-Vrystaat</vt:lpstr>
      <vt:lpstr>Opbrengs-Natal</vt:lpstr>
      <vt:lpstr>Opbrengs-Mpumalanga</vt:lpstr>
      <vt:lpstr>Opbrengs-Wes-Kaap</vt:lpstr>
      <vt:lpstr>Opbrengs-Noord-Kaap</vt:lpstr>
      <vt:lpstr>Opbrengs-Oos-Kaap</vt:lpstr>
      <vt:lpstr>Opbrengs-Noordelike Povinsie</vt:lpstr>
      <vt:lpstr>Opbrengs-Gauteng</vt:lpstr>
      <vt:lpstr>Opbrengs-Noordwes</vt:lpstr>
      <vt:lpstr>Obrengs van witmielies</vt:lpstr>
      <vt:lpstr>Obrengs van geelmielies</vt:lpstr>
      <vt:lpstr>Oppervlak-Vrystaat</vt:lpstr>
      <vt:lpstr>Oppervlak-Natal</vt:lpstr>
      <vt:lpstr>Oppervlak-Mpum</vt:lpstr>
      <vt:lpstr>Oppervlak-Gauteng</vt:lpstr>
      <vt:lpstr>Oppervlak-Noordwes</vt:lpstr>
      <vt:lpstr>2014 Witmielies skattings (2)</vt:lpstr>
      <vt:lpstr>2014 Geelmielies - skatting (2</vt:lpstr>
      <vt:lpstr>Mpumalanga %</vt:lpstr>
      <vt:lpstr>'DATA-whiteyellow'!Print_Area</vt:lpstr>
      <vt:lpstr>'Prod skattings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Fourie</dc:creator>
  <cp:lastModifiedBy>Lerato Ramafoko</cp:lastModifiedBy>
  <cp:lastPrinted>2017-08-28T07:15:09Z</cp:lastPrinted>
  <dcterms:created xsi:type="dcterms:W3CDTF">2002-01-21T13:43:03Z</dcterms:created>
  <dcterms:modified xsi:type="dcterms:W3CDTF">2024-06-27T13:42:43Z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Petru Fourie</vt:lpwstr>
  </property>
  <property fmtid="{D5CDD505-2E9C-101B-9397-08002B2CF9AE}" pid="3" name="Order">
    <vt:lpwstr>14423000.0000000</vt:lpwstr>
  </property>
  <property fmtid="{D5CDD505-2E9C-101B-9397-08002B2CF9AE}" pid="4" name="display_urn:schemas-microsoft-com:office:office#Author">
    <vt:lpwstr>Petru Fourie</vt:lpwstr>
  </property>
  <property fmtid="{D5CDD505-2E9C-101B-9397-08002B2CF9AE}" pid="5" name="MediaServiceImageTags">
    <vt:lpwstr/>
  </property>
</Properties>
</file>