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4-25/Jul/"/>
    </mc:Choice>
  </mc:AlternateContent>
  <xr:revisionPtr revIDLastSave="225" documentId="13_ncr:1_{6F206917-D8B6-47F1-A32E-654126F537EA}" xr6:coauthVersionLast="47" xr6:coauthVersionMax="47" xr10:uidLastSave="{5D20F0F6-F74D-44FE-AE5C-8E6420621E23}"/>
  <bookViews>
    <workbookView xWindow="-108" yWindow="-108" windowWidth="23256" windowHeight="12456" tabRatio="888" activeTab="5" xr2:uid="{00000000-000D-0000-FFFF-FFFF00000000}"/>
  </bookViews>
  <sheets>
    <sheet name="Pryse + Sensatiwiteitsanalise" sheetId="37" r:id="rId1"/>
    <sheet name="Bes-mielies" sheetId="23" r:id="rId2"/>
    <sheet name="Bes-soja" sheetId="24" r:id="rId3"/>
    <sheet name="Bes- Sorghum" sheetId="25" r:id="rId4"/>
    <sheet name="Bes-Sonneblom" sheetId="34" r:id="rId5"/>
    <sheet name="Crop Comparison" sheetId="39" r:id="rId6"/>
  </sheets>
  <externalReferences>
    <externalReference r:id="rId7"/>
    <externalReference r:id="rId8"/>
  </externalReferences>
  <definedNames>
    <definedName name="Opbrengspeil">'Bes-mielies'!$Z$9:$Z$14</definedName>
    <definedName name="_xlnm.Print_Area" localSheetId="3">'Bes- Sorghum'!$A$1:$I$43</definedName>
    <definedName name="_xlnm.Print_Area" localSheetId="1">'Bes-mielies'!$A$1:$I$47</definedName>
    <definedName name="_xlnm.Print_Area" localSheetId="2">'Bes-soja'!$A$1:$I$43</definedName>
    <definedName name="_xlnm.Print_Area" localSheetId="4">'Bes-Sonneblom'!$A$1:$I$43</definedName>
    <definedName name="Sojaopbrengspeil">'Bes-soja'!$Z$9:$Z$14</definedName>
    <definedName name="Sonopbrengspeil">'Bes-Sonneblom'!$Z$9:$Z$12</definedName>
    <definedName name="Sorgopbrengspeil">'Bes- Sorghum'!$Z$9:$Z$14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39" l="1"/>
  <c r="C23" i="39"/>
  <c r="C22" i="39"/>
  <c r="C21" i="39"/>
  <c r="C20" i="39"/>
  <c r="C19" i="39"/>
  <c r="C17" i="39"/>
  <c r="C16" i="39"/>
  <c r="C15" i="39"/>
  <c r="C14" i="39"/>
  <c r="C12" i="39"/>
  <c r="C11" i="39"/>
  <c r="C4" i="39"/>
  <c r="D27" i="39" l="1"/>
  <c r="D23" i="39"/>
  <c r="D22" i="39"/>
  <c r="D21" i="39"/>
  <c r="D20" i="39"/>
  <c r="D19" i="39"/>
  <c r="D17" i="39"/>
  <c r="D16" i="39"/>
  <c r="D15" i="39"/>
  <c r="D14" i="39"/>
  <c r="D12" i="39"/>
  <c r="D11" i="39"/>
  <c r="C13" i="39"/>
  <c r="C18" i="39"/>
  <c r="C24" i="39"/>
  <c r="C25" i="39"/>
  <c r="C26" i="39"/>
  <c r="E12" i="39"/>
  <c r="E13" i="39"/>
  <c r="E14" i="39"/>
  <c r="E15" i="39"/>
  <c r="E16" i="39"/>
  <c r="E17" i="39"/>
  <c r="E18" i="39"/>
  <c r="E19" i="39"/>
  <c r="E20" i="39"/>
  <c r="E21" i="39"/>
  <c r="E22" i="39"/>
  <c r="E23" i="39"/>
  <c r="E24" i="39"/>
  <c r="E25" i="39"/>
  <c r="E26" i="39"/>
  <c r="E27" i="39"/>
  <c r="E11" i="39"/>
  <c r="E4" i="39"/>
  <c r="I5" i="25"/>
  <c r="H5" i="25"/>
  <c r="D4" i="39" s="1"/>
  <c r="D8" i="39" s="1"/>
  <c r="G5" i="25"/>
  <c r="F5" i="25"/>
  <c r="E5" i="25"/>
  <c r="D5" i="25"/>
  <c r="AB11" i="25" l="1"/>
  <c r="D13" i="39"/>
  <c r="D18" i="39"/>
  <c r="D24" i="39"/>
  <c r="D25" i="39"/>
  <c r="D26" i="39"/>
  <c r="E61" i="39"/>
  <c r="D61" i="39"/>
  <c r="C61" i="39"/>
  <c r="B12" i="39"/>
  <c r="B13" i="39"/>
  <c r="B14" i="39"/>
  <c r="B15" i="39"/>
  <c r="B16" i="39"/>
  <c r="B17" i="39"/>
  <c r="B18" i="39"/>
  <c r="B19" i="39"/>
  <c r="B20" i="39"/>
  <c r="B21" i="39"/>
  <c r="B22" i="39"/>
  <c r="B23" i="39"/>
  <c r="B24" i="39"/>
  <c r="B25" i="39"/>
  <c r="B26" i="39"/>
  <c r="B27" i="39"/>
  <c r="B11" i="39"/>
  <c r="B4" i="39"/>
  <c r="B61" i="39" s="1"/>
  <c r="E6" i="39"/>
  <c r="E5" i="39"/>
  <c r="D6" i="39"/>
  <c r="D5" i="39"/>
  <c r="D60" i="39" s="1"/>
  <c r="C6" i="39"/>
  <c r="C5" i="39"/>
  <c r="C60" i="39" s="1"/>
  <c r="B6" i="39"/>
  <c r="B5" i="39"/>
  <c r="B60" i="39" s="1"/>
  <c r="E2" i="39"/>
  <c r="E59" i="39" s="1"/>
  <c r="D2" i="39"/>
  <c r="D59" i="39"/>
  <c r="C2" i="39"/>
  <c r="C59" i="39"/>
  <c r="B2" i="39"/>
  <c r="B59" i="39" s="1"/>
  <c r="H26" i="34"/>
  <c r="I26" i="34"/>
  <c r="D26" i="34"/>
  <c r="AB9" i="25"/>
  <c r="Z9" i="25"/>
  <c r="Z14" i="25"/>
  <c r="Z13" i="25"/>
  <c r="Z12" i="25"/>
  <c r="Z11" i="25"/>
  <c r="Z10" i="25"/>
  <c r="Z12" i="34"/>
  <c r="Z11" i="34"/>
  <c r="Z10" i="34"/>
  <c r="Z9" i="34"/>
  <c r="Z14" i="24"/>
  <c r="Z13" i="24"/>
  <c r="Z12" i="24"/>
  <c r="Z11" i="24"/>
  <c r="Z10" i="24"/>
  <c r="Z9" i="24"/>
  <c r="E26" i="23"/>
  <c r="E30" i="23" s="1"/>
  <c r="F26" i="23"/>
  <c r="G26" i="23"/>
  <c r="H26" i="23"/>
  <c r="AA13" i="23" s="1"/>
  <c r="I26" i="23"/>
  <c r="AA14" i="23" s="1"/>
  <c r="E26" i="24"/>
  <c r="AA10" i="24" s="1"/>
  <c r="F26" i="24"/>
  <c r="AA11" i="24" s="1"/>
  <c r="G26" i="24"/>
  <c r="H26" i="24"/>
  <c r="AA13" i="24" s="1"/>
  <c r="I26" i="24"/>
  <c r="AA14" i="24" s="1"/>
  <c r="E26" i="25"/>
  <c r="AA10" i="25" s="1"/>
  <c r="F26" i="25"/>
  <c r="AA11" i="25" s="1"/>
  <c r="G26" i="25"/>
  <c r="AA12" i="25" s="1"/>
  <c r="H26" i="25"/>
  <c r="AA13" i="25" s="1"/>
  <c r="I26" i="25"/>
  <c r="AA14" i="25" s="1"/>
  <c r="E26" i="34"/>
  <c r="F26" i="34"/>
  <c r="AA11" i="34" s="1"/>
  <c r="G26" i="34"/>
  <c r="AA12" i="34" s="1"/>
  <c r="D26" i="25"/>
  <c r="D26" i="24"/>
  <c r="D26" i="23"/>
  <c r="D34" i="34"/>
  <c r="E34" i="34" s="1"/>
  <c r="D34" i="25"/>
  <c r="E34" i="25" s="1"/>
  <c r="D34" i="24"/>
  <c r="I34" i="24" s="1"/>
  <c r="D34" i="23"/>
  <c r="E34" i="23" s="1"/>
  <c r="B58" i="37"/>
  <c r="B45" i="37"/>
  <c r="B19" i="37"/>
  <c r="B32" i="37"/>
  <c r="D37" i="34"/>
  <c r="G37" i="34" s="1"/>
  <c r="D37" i="25"/>
  <c r="F37" i="25" s="1"/>
  <c r="D37" i="24"/>
  <c r="H37" i="24" s="1"/>
  <c r="D37" i="23"/>
  <c r="I37" i="23" s="1"/>
  <c r="B18" i="37"/>
  <c r="J13" i="37" s="1"/>
  <c r="B44" i="37"/>
  <c r="J39" i="37" s="1"/>
  <c r="B31" i="37"/>
  <c r="J26" i="37" s="1"/>
  <c r="I26" i="37" s="1"/>
  <c r="H26" i="37" s="1"/>
  <c r="B57" i="37"/>
  <c r="E56" i="37"/>
  <c r="E57" i="37" s="1"/>
  <c r="E58" i="37" s="1"/>
  <c r="E43" i="37"/>
  <c r="E42" i="37" s="1"/>
  <c r="E41" i="37" s="1"/>
  <c r="E30" i="37"/>
  <c r="E31" i="37" s="1"/>
  <c r="E32" i="37" s="1"/>
  <c r="E17" i="37"/>
  <c r="E18" i="37" s="1"/>
  <c r="E19" i="37" s="1"/>
  <c r="H34" i="25"/>
  <c r="E29" i="37"/>
  <c r="E28" i="37" s="1"/>
  <c r="Q30" i="37"/>
  <c r="Q31" i="37" s="1"/>
  <c r="Q32" i="37" s="1"/>
  <c r="E34" i="24"/>
  <c r="E37" i="25"/>
  <c r="G34" i="34" l="1"/>
  <c r="H37" i="25"/>
  <c r="I37" i="25"/>
  <c r="E55" i="37"/>
  <c r="E54" i="37" s="1"/>
  <c r="Q56" i="37"/>
  <c r="Q29" i="37"/>
  <c r="Q28" i="37" s="1"/>
  <c r="F34" i="34"/>
  <c r="H34" i="34"/>
  <c r="I34" i="34"/>
  <c r="C7" i="39"/>
  <c r="E37" i="24"/>
  <c r="B7" i="39"/>
  <c r="B8" i="39" s="1"/>
  <c r="E7" i="39"/>
  <c r="E8" i="39" s="1"/>
  <c r="G37" i="25"/>
  <c r="AA9" i="34"/>
  <c r="D7" i="39"/>
  <c r="D64" i="39" s="1"/>
  <c r="D65" i="39" s="1"/>
  <c r="E60" i="39"/>
  <c r="B33" i="37"/>
  <c r="E3" i="34" s="1"/>
  <c r="G6" i="34" s="1"/>
  <c r="H37" i="34"/>
  <c r="B20" i="37"/>
  <c r="E3" i="23" s="1"/>
  <c r="F34" i="24"/>
  <c r="G37" i="24"/>
  <c r="I27" i="37"/>
  <c r="V13" i="37"/>
  <c r="V14" i="37" s="1"/>
  <c r="J14" i="37"/>
  <c r="I37" i="34"/>
  <c r="I37" i="24"/>
  <c r="E37" i="34"/>
  <c r="F37" i="34"/>
  <c r="F37" i="24"/>
  <c r="E30" i="25"/>
  <c r="E32" i="25" s="1"/>
  <c r="E36" i="25" s="1"/>
  <c r="F34" i="25"/>
  <c r="AB10" i="25"/>
  <c r="F37" i="23"/>
  <c r="I34" i="23"/>
  <c r="F34" i="23"/>
  <c r="B28" i="39"/>
  <c r="AA12" i="23"/>
  <c r="H37" i="23"/>
  <c r="AA11" i="23"/>
  <c r="AB10" i="23"/>
  <c r="AA10" i="23"/>
  <c r="E32" i="23"/>
  <c r="E36" i="23" s="1"/>
  <c r="C28" i="39"/>
  <c r="B38" i="37" s="1"/>
  <c r="F30" i="23"/>
  <c r="AA9" i="23"/>
  <c r="G26" i="37"/>
  <c r="H27" i="37"/>
  <c r="E28" i="39"/>
  <c r="B25" i="37" s="1"/>
  <c r="F30" i="25"/>
  <c r="F32" i="25" s="1"/>
  <c r="B46" i="37"/>
  <c r="E3" i="24" s="1"/>
  <c r="Q43" i="37"/>
  <c r="J27" i="37"/>
  <c r="AA10" i="34"/>
  <c r="K13" i="37"/>
  <c r="I13" i="37"/>
  <c r="I34" i="25"/>
  <c r="G34" i="25"/>
  <c r="D30" i="25"/>
  <c r="D32" i="25" s="1"/>
  <c r="D36" i="25" s="1"/>
  <c r="AA9" i="25"/>
  <c r="K26" i="37"/>
  <c r="Q17" i="37"/>
  <c r="J40" i="37"/>
  <c r="V39" i="37"/>
  <c r="K39" i="37"/>
  <c r="G37" i="23"/>
  <c r="E37" i="23"/>
  <c r="I39" i="37"/>
  <c r="E44" i="37"/>
  <c r="E45" i="37" s="1"/>
  <c r="V26" i="37"/>
  <c r="AA12" i="24"/>
  <c r="AA9" i="24"/>
  <c r="G34" i="24"/>
  <c r="B59" i="37"/>
  <c r="E3" i="25" s="1"/>
  <c r="J52" i="37"/>
  <c r="D28" i="39"/>
  <c r="B51" i="37" s="1"/>
  <c r="AB11" i="23"/>
  <c r="H34" i="24"/>
  <c r="E16" i="37"/>
  <c r="E15" i="37" s="1"/>
  <c r="H34" i="23"/>
  <c r="G34" i="23"/>
  <c r="C64" i="39" l="1"/>
  <c r="C65" i="39" s="1"/>
  <c r="C8" i="39"/>
  <c r="C34" i="39" s="1"/>
  <c r="C75" i="39" s="1"/>
  <c r="C76" i="39" s="1"/>
  <c r="B64" i="39"/>
  <c r="B65" i="39" s="1"/>
  <c r="B34" i="39"/>
  <c r="B75" i="39" s="1"/>
  <c r="B76" i="39" s="1"/>
  <c r="B68" i="39"/>
  <c r="B69" i="39" s="1"/>
  <c r="B83" i="39" s="1"/>
  <c r="B12" i="37"/>
  <c r="V17" i="37" s="1"/>
  <c r="Q55" i="37"/>
  <c r="Q54" i="37" s="1"/>
  <c r="Q57" i="37"/>
  <c r="Q58" i="37" s="1"/>
  <c r="H6" i="23"/>
  <c r="H39" i="23" s="1"/>
  <c r="D6" i="23"/>
  <c r="D39" i="23" s="1"/>
  <c r="F6" i="34"/>
  <c r="F39" i="34" s="1"/>
  <c r="E64" i="39"/>
  <c r="E65" i="39" s="1"/>
  <c r="E6" i="34"/>
  <c r="E39" i="34" s="1"/>
  <c r="I6" i="23"/>
  <c r="I39" i="23" s="1"/>
  <c r="H6" i="34"/>
  <c r="H39" i="34" s="1"/>
  <c r="I6" i="34"/>
  <c r="I39" i="34" s="1"/>
  <c r="D6" i="34"/>
  <c r="G6" i="23"/>
  <c r="G39" i="23" s="1"/>
  <c r="E6" i="23"/>
  <c r="E39" i="23" s="1"/>
  <c r="F6" i="23"/>
  <c r="F39" i="23" s="1"/>
  <c r="D34" i="39"/>
  <c r="D75" i="39" s="1"/>
  <c r="D76" i="39" s="1"/>
  <c r="U13" i="37"/>
  <c r="W13" i="37"/>
  <c r="G39" i="34"/>
  <c r="C68" i="39"/>
  <c r="C69" i="39" s="1"/>
  <c r="C83" i="39" s="1"/>
  <c r="F36" i="25"/>
  <c r="F32" i="23"/>
  <c r="F36" i="23" s="1"/>
  <c r="U26" i="37"/>
  <c r="W26" i="37"/>
  <c r="V27" i="37"/>
  <c r="K40" i="37"/>
  <c r="L39" i="37"/>
  <c r="L26" i="37"/>
  <c r="K27" i="37"/>
  <c r="Q44" i="37"/>
  <c r="Q45" i="37" s="1"/>
  <c r="Q42" i="37"/>
  <c r="Q41" i="37" s="1"/>
  <c r="G30" i="23"/>
  <c r="AB12" i="23"/>
  <c r="I14" i="37"/>
  <c r="H13" i="37"/>
  <c r="E68" i="39"/>
  <c r="E34" i="39"/>
  <c r="E75" i="39" s="1"/>
  <c r="E76" i="39" s="1"/>
  <c r="AB12" i="25"/>
  <c r="G30" i="25"/>
  <c r="G32" i="25" s="1"/>
  <c r="G36" i="25" s="1"/>
  <c r="L13" i="37"/>
  <c r="K14" i="37"/>
  <c r="H6" i="24"/>
  <c r="G6" i="24"/>
  <c r="E6" i="24"/>
  <c r="I6" i="24"/>
  <c r="F6" i="24"/>
  <c r="D6" i="24"/>
  <c r="D39" i="24" s="1"/>
  <c r="H39" i="37"/>
  <c r="I40" i="37"/>
  <c r="I52" i="37"/>
  <c r="V52" i="37"/>
  <c r="K52" i="37"/>
  <c r="J53" i="37"/>
  <c r="Q16" i="37"/>
  <c r="Q15" i="37" s="1"/>
  <c r="Q18" i="37"/>
  <c r="Q19" i="37" s="1"/>
  <c r="U39" i="37"/>
  <c r="W39" i="37"/>
  <c r="V40" i="37"/>
  <c r="D68" i="39"/>
  <c r="I6" i="25"/>
  <c r="E6" i="25"/>
  <c r="H6" i="25"/>
  <c r="G6" i="25"/>
  <c r="D6" i="25"/>
  <c r="F6" i="25"/>
  <c r="F26" i="37"/>
  <c r="F27" i="37" s="1"/>
  <c r="G27" i="37"/>
  <c r="V15" i="37" l="1"/>
  <c r="V19" i="37"/>
  <c r="V18" i="37"/>
  <c r="V16" i="37"/>
  <c r="B82" i="39"/>
  <c r="F40" i="23"/>
  <c r="E40" i="23"/>
  <c r="D39" i="34"/>
  <c r="G40" i="23"/>
  <c r="X13" i="37"/>
  <c r="W14" i="37"/>
  <c r="U14" i="37"/>
  <c r="T13" i="37"/>
  <c r="F39" i="25"/>
  <c r="F40" i="25"/>
  <c r="D39" i="25"/>
  <c r="D40" i="25"/>
  <c r="C82" i="39"/>
  <c r="I39" i="24"/>
  <c r="E39" i="24"/>
  <c r="E39" i="25"/>
  <c r="E40" i="25"/>
  <c r="I39" i="25"/>
  <c r="G39" i="25"/>
  <c r="G40" i="25"/>
  <c r="G39" i="24"/>
  <c r="H39" i="25"/>
  <c r="H39" i="24"/>
  <c r="F39" i="24"/>
  <c r="G32" i="23"/>
  <c r="G36" i="23" s="1"/>
  <c r="G39" i="37"/>
  <c r="H40" i="37"/>
  <c r="H14" i="37"/>
  <c r="G13" i="37"/>
  <c r="M26" i="37"/>
  <c r="L27" i="37"/>
  <c r="U40" i="37"/>
  <c r="T39" i="37"/>
  <c r="L14" i="37"/>
  <c r="M13" i="37"/>
  <c r="H30" i="25"/>
  <c r="H32" i="25" s="1"/>
  <c r="H36" i="25" s="1"/>
  <c r="AB13" i="25"/>
  <c r="M39" i="37"/>
  <c r="L40" i="37"/>
  <c r="L52" i="37"/>
  <c r="K53" i="37"/>
  <c r="AB13" i="23"/>
  <c r="H30" i="23"/>
  <c r="H40" i="23" s="1"/>
  <c r="W52" i="37"/>
  <c r="V53" i="37"/>
  <c r="U52" i="37"/>
  <c r="V28" i="37"/>
  <c r="V31" i="37"/>
  <c r="V32" i="37"/>
  <c r="V29" i="37"/>
  <c r="V30" i="37"/>
  <c r="W40" i="37"/>
  <c r="X39" i="37"/>
  <c r="D82" i="39"/>
  <c r="D69" i="39"/>
  <c r="D83" i="39" s="1"/>
  <c r="H52" i="37"/>
  <c r="I53" i="37"/>
  <c r="X26" i="37"/>
  <c r="W27" i="37"/>
  <c r="V42" i="37"/>
  <c r="V43" i="37"/>
  <c r="V41" i="37"/>
  <c r="V44" i="37"/>
  <c r="V45" i="37"/>
  <c r="E82" i="39"/>
  <c r="E69" i="39"/>
  <c r="E83" i="39" s="1"/>
  <c r="U27" i="37"/>
  <c r="T26" i="37"/>
  <c r="H40" i="25" l="1"/>
  <c r="T14" i="37"/>
  <c r="S13" i="37"/>
  <c r="U19" i="37"/>
  <c r="U15" i="37"/>
  <c r="U17" i="37"/>
  <c r="U16" i="37"/>
  <c r="U18" i="37"/>
  <c r="W19" i="37"/>
  <c r="W17" i="37"/>
  <c r="W16" i="37"/>
  <c r="W18" i="37"/>
  <c r="W15" i="37"/>
  <c r="Y13" i="37"/>
  <c r="X14" i="37"/>
  <c r="H32" i="23"/>
  <c r="H36" i="23" s="1"/>
  <c r="G52" i="37"/>
  <c r="H53" i="37"/>
  <c r="X40" i="37"/>
  <c r="Y39" i="37"/>
  <c r="W41" i="37"/>
  <c r="W42" i="37"/>
  <c r="W45" i="37"/>
  <c r="W44" i="37"/>
  <c r="W43" i="37"/>
  <c r="T52" i="37"/>
  <c r="U53" i="37"/>
  <c r="M40" i="37"/>
  <c r="N39" i="37"/>
  <c r="N40" i="37" s="1"/>
  <c r="S39" i="37"/>
  <c r="T40" i="37"/>
  <c r="V56" i="37"/>
  <c r="V55" i="37"/>
  <c r="V58" i="37"/>
  <c r="V57" i="37"/>
  <c r="V54" i="37"/>
  <c r="U44" i="37"/>
  <c r="U41" i="37"/>
  <c r="U42" i="37"/>
  <c r="U43" i="37"/>
  <c r="U45" i="37"/>
  <c r="W53" i="37"/>
  <c r="X52" i="37"/>
  <c r="AB14" i="25"/>
  <c r="I30" i="25"/>
  <c r="G14" i="37"/>
  <c r="F13" i="37"/>
  <c r="F14" i="37" s="1"/>
  <c r="X27" i="37"/>
  <c r="Y26" i="37"/>
  <c r="L53" i="37"/>
  <c r="M52" i="37"/>
  <c r="AB14" i="23"/>
  <c r="I30" i="23"/>
  <c r="I40" i="23" s="1"/>
  <c r="N26" i="37"/>
  <c r="N27" i="37" s="1"/>
  <c r="M27" i="37"/>
  <c r="U32" i="37"/>
  <c r="U29" i="37"/>
  <c r="U31" i="37"/>
  <c r="U30" i="37"/>
  <c r="U28" i="37"/>
  <c r="N13" i="37"/>
  <c r="N14" i="37" s="1"/>
  <c r="M14" i="37"/>
  <c r="T27" i="37"/>
  <c r="S26" i="37"/>
  <c r="W32" i="37"/>
  <c r="W30" i="37"/>
  <c r="W29" i="37"/>
  <c r="W28" i="37"/>
  <c r="W31" i="37"/>
  <c r="F39" i="37"/>
  <c r="F40" i="37" s="1"/>
  <c r="G40" i="37"/>
  <c r="X17" i="37" l="1"/>
  <c r="X19" i="37"/>
  <c r="X16" i="37"/>
  <c r="X15" i="37"/>
  <c r="X18" i="37"/>
  <c r="Y14" i="37"/>
  <c r="Z13" i="37"/>
  <c r="Z14" i="37" s="1"/>
  <c r="R13" i="37"/>
  <c r="R14" i="37" s="1"/>
  <c r="S14" i="37"/>
  <c r="T19" i="37"/>
  <c r="T16" i="37"/>
  <c r="T15" i="37"/>
  <c r="T17" i="37"/>
  <c r="T18" i="37"/>
  <c r="I32" i="25"/>
  <c r="I36" i="25" s="1"/>
  <c r="I40" i="25"/>
  <c r="I32" i="23"/>
  <c r="I36" i="23" s="1"/>
  <c r="Y52" i="37"/>
  <c r="X53" i="37"/>
  <c r="W57" i="37"/>
  <c r="W56" i="37"/>
  <c r="W58" i="37"/>
  <c r="W54" i="37"/>
  <c r="W55" i="37"/>
  <c r="R39" i="37"/>
  <c r="R40" i="37" s="1"/>
  <c r="S40" i="37"/>
  <c r="U58" i="37"/>
  <c r="U54" i="37"/>
  <c r="U57" i="37"/>
  <c r="U55" i="37"/>
  <c r="U56" i="37"/>
  <c r="T28" i="37"/>
  <c r="T29" i="37"/>
  <c r="T30" i="37"/>
  <c r="T32" i="37"/>
  <c r="T31" i="37"/>
  <c r="M53" i="37"/>
  <c r="N52" i="37"/>
  <c r="N53" i="37" s="1"/>
  <c r="S52" i="37"/>
  <c r="T53" i="37"/>
  <c r="Z39" i="37"/>
  <c r="Z40" i="37" s="1"/>
  <c r="Y40" i="37"/>
  <c r="S27" i="37"/>
  <c r="R26" i="37"/>
  <c r="R27" i="37" s="1"/>
  <c r="X45" i="37"/>
  <c r="X44" i="37"/>
  <c r="X41" i="37"/>
  <c r="X43" i="37"/>
  <c r="X42" i="37"/>
  <c r="Y27" i="37"/>
  <c r="Z26" i="37"/>
  <c r="Z27" i="37" s="1"/>
  <c r="X31" i="37"/>
  <c r="X28" i="37"/>
  <c r="X29" i="37"/>
  <c r="X30" i="37"/>
  <c r="X32" i="37"/>
  <c r="T44" i="37"/>
  <c r="T41" i="37"/>
  <c r="T45" i="37"/>
  <c r="T42" i="37"/>
  <c r="T43" i="37"/>
  <c r="F52" i="37"/>
  <c r="F53" i="37" s="1"/>
  <c r="G53" i="37"/>
  <c r="Z18" i="37" l="1"/>
  <c r="Z17" i="37"/>
  <c r="Z16" i="37"/>
  <c r="Z19" i="37"/>
  <c r="Z15" i="37"/>
  <c r="R19" i="37"/>
  <c r="R18" i="37"/>
  <c r="R17" i="37"/>
  <c r="R16" i="37"/>
  <c r="R15" i="37"/>
  <c r="Y17" i="37"/>
  <c r="Y18" i="37"/>
  <c r="Y16" i="37"/>
  <c r="Y19" i="37"/>
  <c r="Y15" i="37"/>
  <c r="S18" i="37"/>
  <c r="S19" i="37"/>
  <c r="S17" i="37"/>
  <c r="S15" i="37"/>
  <c r="S16" i="37"/>
  <c r="R29" i="37"/>
  <c r="R28" i="37"/>
  <c r="R30" i="37"/>
  <c r="R31" i="37"/>
  <c r="R32" i="37"/>
  <c r="X58" i="37"/>
  <c r="X57" i="37"/>
  <c r="X55" i="37"/>
  <c r="X54" i="37"/>
  <c r="X56" i="37"/>
  <c r="S31" i="37"/>
  <c r="S28" i="37"/>
  <c r="S32" i="37"/>
  <c r="S29" i="37"/>
  <c r="S30" i="37"/>
  <c r="Y53" i="37"/>
  <c r="Z52" i="37"/>
  <c r="Z53" i="37" s="1"/>
  <c r="Y31" i="37"/>
  <c r="Y28" i="37"/>
  <c r="Y30" i="37"/>
  <c r="Y32" i="37"/>
  <c r="Y29" i="37"/>
  <c r="Y42" i="37"/>
  <c r="Y43" i="37"/>
  <c r="Y44" i="37"/>
  <c r="Y41" i="37"/>
  <c r="Y45" i="37"/>
  <c r="S44" i="37"/>
  <c r="S41" i="37"/>
  <c r="S45" i="37"/>
  <c r="S43" i="37"/>
  <c r="S42" i="37"/>
  <c r="Z41" i="37"/>
  <c r="Z44" i="37"/>
  <c r="Z42" i="37"/>
  <c r="Z45" i="37"/>
  <c r="Z43" i="37"/>
  <c r="R45" i="37"/>
  <c r="R43" i="37"/>
  <c r="R41" i="37"/>
  <c r="R44" i="37"/>
  <c r="R42" i="37"/>
  <c r="T58" i="37"/>
  <c r="T57" i="37"/>
  <c r="T54" i="37"/>
  <c r="T56" i="37"/>
  <c r="T55" i="37"/>
  <c r="Z30" i="37"/>
  <c r="Z28" i="37"/>
  <c r="Z29" i="37"/>
  <c r="Z31" i="37"/>
  <c r="Z32" i="37"/>
  <c r="R52" i="37"/>
  <c r="R53" i="37" s="1"/>
  <c r="S53" i="37"/>
  <c r="Z57" i="37" l="1"/>
  <c r="Z56" i="37"/>
  <c r="Z54" i="37"/>
  <c r="Z58" i="37"/>
  <c r="Z55" i="37"/>
  <c r="S57" i="37"/>
  <c r="S55" i="37"/>
  <c r="S56" i="37"/>
  <c r="S54" i="37"/>
  <c r="S58" i="37"/>
  <c r="Y54" i="37"/>
  <c r="Y58" i="37"/>
  <c r="Y56" i="37"/>
  <c r="Y55" i="37"/>
  <c r="Y57" i="37"/>
  <c r="R56" i="37"/>
  <c r="R58" i="37"/>
  <c r="R54" i="37"/>
  <c r="R55" i="37"/>
  <c r="R57" i="37"/>
  <c r="E28" i="24" l="1"/>
  <c r="D28" i="24"/>
  <c r="I28" i="24"/>
  <c r="F28" i="24"/>
  <c r="G28" i="24"/>
  <c r="H28" i="24"/>
  <c r="D28" i="23"/>
  <c r="D30" i="39"/>
  <c r="D32" i="39" l="1"/>
  <c r="B52" i="37"/>
  <c r="B53" i="37" s="1"/>
  <c r="F28" i="34"/>
  <c r="G28" i="34"/>
  <c r="I28" i="34"/>
  <c r="I30" i="34" s="1"/>
  <c r="E28" i="34"/>
  <c r="H28" i="34"/>
  <c r="H30" i="34" s="1"/>
  <c r="D28" i="34"/>
  <c r="AB9" i="23"/>
  <c r="B30" i="39"/>
  <c r="D30" i="23"/>
  <c r="AB13" i="24"/>
  <c r="H30" i="24"/>
  <c r="AB12" i="24"/>
  <c r="G30" i="24"/>
  <c r="F30" i="24"/>
  <c r="AB11" i="24"/>
  <c r="AB14" i="24"/>
  <c r="I30" i="24"/>
  <c r="D30" i="24"/>
  <c r="AB9" i="24"/>
  <c r="AB10" i="24"/>
  <c r="E30" i="24"/>
  <c r="C30" i="39"/>
  <c r="I40" i="34" l="1"/>
  <c r="I32" i="34"/>
  <c r="I36" i="34" s="1"/>
  <c r="C32" i="39"/>
  <c r="B39" i="37"/>
  <c r="B40" i="37" s="1"/>
  <c r="D40" i="23"/>
  <c r="D32" i="23"/>
  <c r="D36" i="23" s="1"/>
  <c r="E30" i="39"/>
  <c r="AB10" i="34"/>
  <c r="E30" i="34"/>
  <c r="H32" i="34"/>
  <c r="H36" i="34" s="1"/>
  <c r="H40" i="34"/>
  <c r="B32" i="39"/>
  <c r="B13" i="37"/>
  <c r="B14" i="37" s="1"/>
  <c r="D32" i="24"/>
  <c r="D36" i="24" s="1"/>
  <c r="D40" i="24"/>
  <c r="I32" i="24"/>
  <c r="I36" i="24" s="1"/>
  <c r="I40" i="24"/>
  <c r="E40" i="24"/>
  <c r="E32" i="24"/>
  <c r="E36" i="24" s="1"/>
  <c r="D30" i="34"/>
  <c r="AB9" i="34"/>
  <c r="F40" i="24"/>
  <c r="F32" i="24"/>
  <c r="F36" i="24" s="1"/>
  <c r="G30" i="34"/>
  <c r="AB12" i="34"/>
  <c r="G32" i="24"/>
  <c r="G36" i="24" s="1"/>
  <c r="G40" i="24"/>
  <c r="F30" i="34"/>
  <c r="AB11" i="34"/>
  <c r="L57" i="37"/>
  <c r="H58" i="37"/>
  <c r="I56" i="37"/>
  <c r="L56" i="37"/>
  <c r="M57" i="37"/>
  <c r="M58" i="37"/>
  <c r="J55" i="37"/>
  <c r="I54" i="37"/>
  <c r="G55" i="37"/>
  <c r="N56" i="37"/>
  <c r="N55" i="37"/>
  <c r="I57" i="37"/>
  <c r="H56" i="37"/>
  <c r="F54" i="37"/>
  <c r="M54" i="37"/>
  <c r="H57" i="37"/>
  <c r="H54" i="37"/>
  <c r="N57" i="37"/>
  <c r="K58" i="37"/>
  <c r="J54" i="37"/>
  <c r="G56" i="37"/>
  <c r="J56" i="37"/>
  <c r="L55" i="37"/>
  <c r="N54" i="37"/>
  <c r="K54" i="37"/>
  <c r="I55" i="37"/>
  <c r="F58" i="37"/>
  <c r="K57" i="37"/>
  <c r="M56" i="37"/>
  <c r="K56" i="37"/>
  <c r="F57" i="37"/>
  <c r="G57" i="37"/>
  <c r="M55" i="37"/>
  <c r="N58" i="37"/>
  <c r="K55" i="37"/>
  <c r="L58" i="37"/>
  <c r="H55" i="37"/>
  <c r="F56" i="37"/>
  <c r="G58" i="37"/>
  <c r="J57" i="37"/>
  <c r="F55" i="37"/>
  <c r="I58" i="37"/>
  <c r="J58" i="37"/>
  <c r="L54" i="37"/>
  <c r="G54" i="37"/>
  <c r="H32" i="24"/>
  <c r="H36" i="24" s="1"/>
  <c r="H40" i="24"/>
  <c r="D71" i="39"/>
  <c r="D35" i="39"/>
  <c r="D78" i="39" s="1"/>
  <c r="D79" i="39" s="1"/>
  <c r="D72" i="39" l="1"/>
  <c r="D86" i="39" s="1"/>
  <c r="D85" i="39"/>
  <c r="G40" i="34"/>
  <c r="G32" i="34"/>
  <c r="G36" i="34" s="1"/>
  <c r="F40" i="34"/>
  <c r="F32" i="34"/>
  <c r="F36" i="34" s="1"/>
  <c r="G43" i="37"/>
  <c r="J45" i="37"/>
  <c r="N41" i="37"/>
  <c r="G44" i="37"/>
  <c r="J43" i="37"/>
  <c r="K42" i="37"/>
  <c r="M41" i="37"/>
  <c r="K45" i="37"/>
  <c r="K43" i="37"/>
  <c r="N45" i="37"/>
  <c r="H41" i="37"/>
  <c r="F42" i="37"/>
  <c r="L41" i="37"/>
  <c r="I43" i="37"/>
  <c r="J44" i="37"/>
  <c r="F45" i="37"/>
  <c r="F44" i="37"/>
  <c r="G41" i="37"/>
  <c r="L44" i="37"/>
  <c r="J41" i="37"/>
  <c r="H45" i="37"/>
  <c r="L45" i="37"/>
  <c r="F43" i="37"/>
  <c r="L42" i="37"/>
  <c r="N42" i="37"/>
  <c r="K41" i="37"/>
  <c r="L43" i="37"/>
  <c r="M43" i="37"/>
  <c r="I42" i="37"/>
  <c r="M45" i="37"/>
  <c r="I45" i="37"/>
  <c r="H43" i="37"/>
  <c r="M42" i="37"/>
  <c r="F41" i="37"/>
  <c r="N44" i="37"/>
  <c r="K44" i="37"/>
  <c r="J42" i="37"/>
  <c r="G45" i="37"/>
  <c r="M44" i="37"/>
  <c r="I44" i="37"/>
  <c r="H42" i="37"/>
  <c r="G42" i="37"/>
  <c r="H44" i="37"/>
  <c r="N43" i="37"/>
  <c r="I41" i="37"/>
  <c r="C71" i="39"/>
  <c r="C35" i="39"/>
  <c r="C78" i="39" s="1"/>
  <c r="C79" i="39" s="1"/>
  <c r="B35" i="39"/>
  <c r="B78" i="39" s="1"/>
  <c r="B79" i="39" s="1"/>
  <c r="B71" i="39"/>
  <c r="E32" i="34"/>
  <c r="E36" i="34" s="1"/>
  <c r="E40" i="34"/>
  <c r="D40" i="34"/>
  <c r="D32" i="34"/>
  <c r="D36" i="34" s="1"/>
  <c r="E32" i="39"/>
  <c r="B26" i="37"/>
  <c r="B27" i="37" s="1"/>
  <c r="J16" i="37"/>
  <c r="I17" i="37"/>
  <c r="N18" i="37"/>
  <c r="I18" i="37"/>
  <c r="F16" i="37"/>
  <c r="F17" i="37"/>
  <c r="M17" i="37"/>
  <c r="M18" i="37"/>
  <c r="J15" i="37"/>
  <c r="H16" i="37"/>
  <c r="L16" i="37"/>
  <c r="I19" i="37"/>
  <c r="K19" i="37"/>
  <c r="J19" i="37"/>
  <c r="H19" i="37"/>
  <c r="N15" i="37"/>
  <c r="G18" i="37"/>
  <c r="L15" i="37"/>
  <c r="L17" i="37"/>
  <c r="G16" i="37"/>
  <c r="G15" i="37"/>
  <c r="G19" i="37"/>
  <c r="H17" i="37"/>
  <c r="M16" i="37"/>
  <c r="M15" i="37"/>
  <c r="H15" i="37"/>
  <c r="N16" i="37"/>
  <c r="N19" i="37"/>
  <c r="J18" i="37"/>
  <c r="H18" i="37"/>
  <c r="F19" i="37"/>
  <c r="M19" i="37"/>
  <c r="F15" i="37"/>
  <c r="I16" i="37"/>
  <c r="K16" i="37"/>
  <c r="I15" i="37"/>
  <c r="N17" i="37"/>
  <c r="G17" i="37"/>
  <c r="L18" i="37"/>
  <c r="K15" i="37"/>
  <c r="K18" i="37"/>
  <c r="F18" i="37"/>
  <c r="K17" i="37"/>
  <c r="L19" i="37"/>
  <c r="J17" i="37"/>
  <c r="E71" i="39" l="1"/>
  <c r="E35" i="39"/>
  <c r="E78" i="39" s="1"/>
  <c r="E79" i="39" s="1"/>
  <c r="C85" i="39"/>
  <c r="C72" i="39"/>
  <c r="C86" i="39" s="1"/>
  <c r="B85" i="39"/>
  <c r="B72" i="39"/>
  <c r="B86" i="39" s="1"/>
  <c r="J31" i="37"/>
  <c r="N29" i="37"/>
  <c r="J30" i="37"/>
  <c r="I30" i="37"/>
  <c r="M28" i="37"/>
  <c r="L28" i="37"/>
  <c r="N31" i="37"/>
  <c r="H31" i="37"/>
  <c r="I31" i="37"/>
  <c r="M29" i="37"/>
  <c r="N32" i="37"/>
  <c r="H29" i="37"/>
  <c r="G29" i="37"/>
  <c r="J32" i="37"/>
  <c r="G28" i="37"/>
  <c r="K28" i="37"/>
  <c r="L29" i="37"/>
  <c r="G32" i="37"/>
  <c r="F30" i="37"/>
  <c r="H32" i="37"/>
  <c r="H28" i="37"/>
  <c r="M30" i="37"/>
  <c r="F32" i="37"/>
  <c r="N30" i="37"/>
  <c r="F31" i="37"/>
  <c r="I29" i="37"/>
  <c r="G30" i="37"/>
  <c r="M32" i="37"/>
  <c r="M31" i="37"/>
  <c r="K31" i="37"/>
  <c r="I28" i="37"/>
  <c r="L30" i="37"/>
  <c r="H30" i="37"/>
  <c r="I32" i="37"/>
  <c r="L31" i="37"/>
  <c r="F28" i="37"/>
  <c r="F29" i="37"/>
  <c r="N28" i="37"/>
  <c r="K29" i="37"/>
  <c r="K30" i="37"/>
  <c r="G31" i="37"/>
  <c r="J29" i="37"/>
  <c r="L32" i="37"/>
  <c r="J28" i="37"/>
  <c r="K32" i="37"/>
  <c r="E72" i="39" l="1"/>
  <c r="E86" i="39" s="1"/>
  <c r="E85"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<sst xmlns="http://schemas.openxmlformats.org/spreadsheetml/2006/main" count="297" uniqueCount="117">
  <si>
    <t>Rand/ton</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</si>
  <si>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</si>
  <si>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</si>
  <si>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</si>
  <si>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</si>
  <si>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</si>
  <si>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</si>
  <si>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</si>
  <si>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</si>
  <si>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</si>
  <si>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</si>
  <si>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</si>
  <si>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</si>
  <si>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BESPROEIING MIELIES vir die                                                           Producer price framework for IRRIGATION MAIZE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</si>
  <si>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</si>
  <si>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</si>
  <si>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</si>
  <si>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</si>
  <si>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</si>
  <si>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</si>
  <si>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</si>
  <si>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</si>
  <si>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</si>
  <si>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</si>
  <si>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</si>
  <si>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</si>
  <si>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</si>
  <si>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</si>
  <si>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</si>
  <si>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</si>
  <si>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</si>
  <si>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</si>
  <si>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</si>
  <si>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</si>
  <si>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</si>
  <si>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</si>
  <si>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</si>
  <si>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</si>
  <si>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</si>
  <si>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</si>
  <si>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</si>
  <si>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</si>
  <si>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Produsent prys raming vir BESPROEIING SOJABONE vir die  /                                             Producer price framework for IRRIGATION SOYBEANS for the</t>
  </si>
  <si>
    <t>Produsent prys raming vir BESPROEIING GRAANSORGHUM vir die  /                                             Producer price framework for IRRIGATION GRAIN SORGHUM for the</t>
  </si>
  <si>
    <t>Produsent prys raming vir BESPROEIING SONNEBLOM vir die                                                   / Producer price framework for IRRIGATION SUNFLOWER for the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</si>
  <si>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</si>
  <si>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</si>
  <si>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</si>
  <si>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</si>
  <si>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Datum opgedateer / Date updated</t>
  </si>
  <si>
    <t>Gewas / Crop</t>
  </si>
  <si>
    <t>Total deductions (R/ton)</t>
  </si>
  <si>
    <t>Opbrengspeil</t>
  </si>
  <si>
    <t>Lopende koste</t>
  </si>
  <si>
    <t>Oorhoofse koste</t>
  </si>
  <si>
    <t>Mielies</t>
  </si>
  <si>
    <t>Sonneblom</t>
  </si>
  <si>
    <t>Soja</t>
  </si>
  <si>
    <t>Sorghum</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</si>
  <si>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</si>
  <si>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</si>
  <si>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</si>
  <si>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</si>
  <si>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</si>
  <si>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</si>
  <si>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</si>
  <si>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</si>
  <si>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</si>
  <si>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</si>
  <si>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</si>
  <si>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</si>
  <si>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</si>
  <si>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</si>
  <si>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</si>
  <si>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</si>
  <si>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</si>
  <si>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</si>
  <si>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</si>
  <si>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</si>
  <si>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</si>
  <si>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</si>
  <si>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</si>
  <si>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</si>
  <si>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BREAK-EVEN &amp; PROFITABILITY (ONLY variable cost)</t>
  </si>
  <si>
    <t>BREAK-EVEN &amp; PROFITABILITY (variable &amp; fixed cost)</t>
  </si>
  <si>
    <t>Total variable cost (R/ha)</t>
  </si>
  <si>
    <t>Total variable cost (R/ton)</t>
  </si>
  <si>
    <t xml:space="preserve">2) EXPENDITURES </t>
  </si>
  <si>
    <t>3) MARGIN</t>
  </si>
  <si>
    <t>Gross margin (R/ha)</t>
  </si>
  <si>
    <t>Gross margin (R/ton)</t>
  </si>
  <si>
    <t>MIELIES: SENSITIWITEITSANALISE - TOTALE KOSTES ( DIREKTE KOSTE + VASTE KOSTE) (R/ton)</t>
  </si>
  <si>
    <t>MIELIES: SENSITIWITEITSANALISE - DIREKTE KOSTE (R/ton)</t>
  </si>
  <si>
    <t>SONNEBLOM: SENSITIWITEITSANALISE - TOTALE KOSTES ( DIREKTE KOSTE + VASTE KOSTE) (R/ton)</t>
  </si>
  <si>
    <t>SONNEBLOM: SENSITIWITEITSANALISE - DIREKTE KOSTE (R/ton)</t>
  </si>
  <si>
    <t>SOJABONE: SENSITIWITEITSANALISE - TOTALE KOSTES ( DIREKTE KOSTE + VASTE KOSTE) (R/ton)</t>
  </si>
  <si>
    <t>SOJABONE: SENSITIWITEITSANALISE - DIREKTE KOSTE (R/ton)</t>
  </si>
  <si>
    <t>SORGHUM: SENSITIWITEITSANALISE - TOTALE KOSTES ( DIREKTE KOSTE + VASTE KOSTE) (R/ton)</t>
  </si>
  <si>
    <t>SORGHUM: SENSITIWITEITSANALISE - DIREKTE KOSTE (R/ton)</t>
  </si>
  <si>
    <t xml:space="preserve">Mielies / Maize </t>
  </si>
  <si>
    <t xml:space="preserve">Sonneblom / Sunflower </t>
  </si>
  <si>
    <t xml:space="preserve">Sojabone Soyabean </t>
  </si>
  <si>
    <t xml:space="preserve">Sorghum </t>
  </si>
  <si>
    <t>Limpopo - Irrigation</t>
  </si>
  <si>
    <t xml:space="preserve">Graansorghum / Grain sorghum </t>
  </si>
  <si>
    <t>BRUTO MARGE / GROSS MARGIN  (R/ha)</t>
  </si>
  <si>
    <t>NETTO MARGE / NETT MARGIN  (R/ha)</t>
  </si>
  <si>
    <t>SAFEX Jul'23 WM 1 prys/price  (R/ton)</t>
  </si>
  <si>
    <t>SAFEX Mei'23 Soy prys/price  (R/ton)</t>
  </si>
  <si>
    <t>SAFEX Mei'23 Sorg prys/price  (R/ton)</t>
  </si>
  <si>
    <t>Mielies / Maize- Jul 24</t>
  </si>
  <si>
    <t>Sonneblom / Sunflower- Mei 24</t>
  </si>
  <si>
    <t>Sojabone / Soybeans- Mei 24</t>
  </si>
  <si>
    <t>2024/25 season</t>
  </si>
  <si>
    <t>PRODUKSIEJAAR   2024-25                     PRODUCTION YEAR 2024-25</t>
  </si>
  <si>
    <t>PRODUKSIEJAAR   2024-24                     PRODUCTION YEAR 2024-25</t>
  </si>
  <si>
    <r>
      <rPr>
        <b/>
        <sz val="11"/>
        <color indexed="30"/>
        <rFont val="Calibri"/>
        <family val="2"/>
      </rPr>
      <t xml:space="preserve">LIMPOPO </t>
    </r>
    <r>
      <rPr>
        <b/>
        <sz val="11"/>
        <color indexed="8"/>
        <rFont val="Calibri"/>
        <family val="2"/>
      </rPr>
      <t xml:space="preserve">INCOME &amp; COST BUDGETS - SUMMER CROPS 2024/25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</si>
</sst>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0.00_)"/>
    <numFmt numFmtId="169" formatCode="0_)"/>
    <numFmt numFmtId="170" formatCode="0.0"/>
    <numFmt numFmtId="171" formatCode="_ * #,##0_ ;_ * \-#,##0_ ;_ * &quot;-&quot;??_ ;_ @_ "/>
    <numFmt numFmtId="172" formatCode="&quot;R&quot;\ #,##0"/>
    <numFmt numFmtId="173" formatCode="&quot;R&quot;\ #,##0.00"/>
    <numFmt numFmtId="174" formatCode="_ [$R-1C09]\ * #,##0.00_ ;_ [$R-1C09]\ * \-#,##0.00_ ;_ [$R-1C09]\ * &quot;-&quot;??_ ;_ @_ "/>
  </numFmts>
  <fonts count="38"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10"/>
      <name val="Arial"/>
      <family val="2"/>
    </font>
    <font>
      <sz val="8"/>
      <name val="Arial"/>
      <family val="2"/>
    </font>
    <font>
      <sz val="10"/>
      <name val="Arial Black"/>
      <family val="2"/>
    </font>
    <font>
      <sz val="10"/>
      <name val="Segoe UI"/>
      <family val="2"/>
    </font>
    <font>
      <sz val="11"/>
      <color indexed="8"/>
      <name val="Calibri"/>
      <family val="2"/>
    </font>
    <font>
      <sz val="10"/>
      <name val="Arial"/>
      <family val="2"/>
    </font>
    <font>
      <b/>
      <sz val="11"/>
      <name val="Arial"/>
      <family val="2"/>
    </font>
    <font>
      <b/>
      <sz val="11"/>
      <name val="Calibri"/>
      <family val="2"/>
    </font>
    <font>
      <sz val="11"/>
      <name val="Calibri"/>
      <family val="2"/>
    </font>
    <font>
      <sz val="9"/>
      <color indexed="81"/>
      <name val="Tahoma"/>
      <family val="2"/>
    </font>
    <font>
      <b/>
      <sz val="9"/>
      <color indexed="81"/>
      <name val="Tahoma"/>
      <family val="2"/>
    </font>
    <font>
      <sz val="10"/>
      <name val="Arial"/>
      <family val="2"/>
    </font>
    <font>
      <sz val="10"/>
      <name val="Arial"/>
      <family val="2"/>
    </font>
    <font>
      <u/>
      <sz val="7.5"/>
      <color indexed="12"/>
      <name val="Arial"/>
      <family val="2"/>
    </font>
    <font>
      <b/>
      <sz val="11"/>
      <color indexed="8"/>
      <name val="Calibri"/>
      <family val="2"/>
    </font>
    <font>
      <sz val="11"/>
      <name val="Times New Roman"/>
      <family val="1"/>
    </font>
    <font>
      <b/>
      <sz val="11"/>
      <color indexed="30"/>
      <name val="Calibri"/>
      <family val="2"/>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sz val="11"/>
      <name val="Calibri"/>
      <family val="2"/>
      <scheme val="minor"/>
    </font>
    <font>
      <sz val="10"/>
      <color rgb="FFFF0000"/>
      <name val="Arial"/>
      <family val="2"/>
    </font>
    <font>
      <b/>
      <sz val="11"/>
      <name val="Calibri"/>
      <family val="2"/>
      <scheme val="minor"/>
    </font>
    <font>
      <b/>
      <sz val="18"/>
      <color rgb="FF00B050"/>
      <name val="Arial"/>
      <family val="2"/>
    </font>
    <font>
      <b/>
      <sz val="11"/>
      <color rgb="FFFF0000"/>
      <name val="Calibri"/>
      <family val="2"/>
      <scheme val="minor"/>
    </font>
    <font>
      <b/>
      <sz val="11"/>
      <color theme="1"/>
      <name val="Calibri"/>
      <family val="2"/>
    </font>
  </fonts>
  <fills count="10">
    <fill>
      <patternFill patternType="none"/>
    </fill>
    <fill>
      <patternFill patternType="gray125"/>
    </fill>
    <fill>
      <patternFill patternType="solid">
        <fgColor indexed="9"/>
        <bgColor indexed="64"/>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rgb="FF3A6367"/>
        <bgColor indexed="64"/>
      </patternFill>
    </fill>
    <fill>
      <patternFill patternType="solid">
        <fgColor rgb="FFAD9244"/>
        <bgColor indexed="64"/>
      </patternFill>
    </fill>
  </fills>
  <borders count="45">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6">
    <xf numFmtId="0" fontId="0" fillId="0" borderId="0"/>
    <xf numFmtId="17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26" fillId="0" borderId="0" applyFont="0" applyFill="0" applyBorder="0" applyAlignment="0" applyProtection="0"/>
    <xf numFmtId="165" fontId="13" fillId="0" borderId="0" applyFont="0" applyFill="0" applyBorder="0" applyAlignment="0" applyProtection="0"/>
    <xf numFmtId="43" fontId="26" fillId="0" borderId="0" applyFont="0" applyFill="0" applyBorder="0" applyAlignment="0" applyProtection="0"/>
    <xf numFmtId="166" fontId="3" fillId="0" borderId="0" applyFont="0" applyFill="0" applyBorder="0" applyAlignment="0" applyProtection="0"/>
    <xf numFmtId="164" fontId="26" fillId="0" borderId="0" applyFont="0" applyFill="0" applyBorder="0" applyAlignment="0" applyProtection="0"/>
    <xf numFmtId="0" fontId="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10" fillId="0" borderId="0"/>
    <xf numFmtId="0" fontId="10" fillId="0" borderId="0"/>
    <xf numFmtId="0" fontId="3" fillId="0" borderId="0"/>
    <xf numFmtId="0" fontId="3" fillId="0" borderId="0"/>
    <xf numFmtId="0" fontId="12" fillId="0" borderId="0"/>
    <xf numFmtId="0" fontId="10" fillId="0" borderId="0"/>
    <xf numFmtId="0" fontId="27" fillId="0" borderId="0"/>
    <xf numFmtId="0" fontId="27" fillId="0" borderId="0"/>
    <xf numFmtId="0" fontId="3" fillId="0" borderId="0"/>
    <xf numFmtId="0" fontId="27" fillId="0" borderId="0"/>
    <xf numFmtId="0" fontId="27" fillId="0" borderId="0"/>
    <xf numFmtId="0" fontId="24" fillId="0" borderId="0"/>
    <xf numFmtId="0" fontId="27" fillId="0" borderId="0"/>
    <xf numFmtId="0" fontId="26" fillId="0" borderId="0"/>
    <xf numFmtId="0" fontId="27" fillId="0" borderId="0"/>
    <xf numFmtId="0" fontId="3" fillId="0" borderId="0"/>
    <xf numFmtId="0" fontId="3" fillId="0" borderId="0"/>
    <xf numFmtId="0" fontId="27" fillId="0" borderId="0"/>
    <xf numFmtId="0" fontId="27" fillId="0" borderId="0"/>
    <xf numFmtId="0" fontId="3" fillId="0" borderId="0"/>
    <xf numFmtId="0" fontId="27" fillId="0" borderId="0"/>
    <xf numFmtId="0" fontId="27" fillId="0" borderId="0"/>
    <xf numFmtId="0" fontId="26" fillId="0" borderId="0"/>
    <xf numFmtId="0" fontId="10" fillId="0" borderId="0"/>
    <xf numFmtId="0" fontId="10" fillId="0" borderId="0"/>
    <xf numFmtId="0" fontId="26" fillId="0" borderId="0"/>
    <xf numFmtId="0" fontId="3" fillId="0" borderId="0"/>
    <xf numFmtId="0" fontId="10" fillId="0" borderId="0"/>
    <xf numFmtId="0" fontId="10" fillId="0" borderId="0"/>
    <xf numFmtId="0" fontId="12" fillId="0" borderId="0"/>
    <xf numFmtId="0" fontId="10"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9" fontId="21"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40">
    <xf numFmtId="0" fontId="0" fillId="0" borderId="0" xfId="0"/>
    <xf numFmtId="0" fontId="3" fillId="0" borderId="0" xfId="0" applyFont="1" applyProtection="1">
      <protection hidden="1"/>
    </xf>
    <xf numFmtId="0" fontId="3" fillId="0" borderId="2" xfId="0" applyFont="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0" fontId="3" fillId="0" borderId="1" xfId="0" applyFont="1" applyBorder="1" applyAlignment="1" applyProtection="1">
      <alignment horizontal="centerContinuous"/>
      <protection hidden="1"/>
    </xf>
    <xf numFmtId="0" fontId="3" fillId="0" borderId="5" xfId="0" applyFont="1" applyBorder="1" applyProtection="1">
      <protection hidden="1"/>
    </xf>
    <xf numFmtId="167" fontId="3" fillId="0" borderId="0" xfId="0" applyNumberFormat="1" applyFont="1" applyProtection="1">
      <protection hidden="1"/>
    </xf>
    <xf numFmtId="0" fontId="6" fillId="0" borderId="6" xfId="0" applyFont="1" applyBorder="1" applyAlignment="1" applyProtection="1">
      <alignment horizontal="left"/>
      <protection hidden="1"/>
    </xf>
    <xf numFmtId="0" fontId="6" fillId="0" borderId="5" xfId="0" applyFont="1" applyBorder="1" applyAlignment="1" applyProtection="1">
      <alignment horizontal="left"/>
      <protection hidden="1"/>
    </xf>
    <xf numFmtId="0" fontId="7" fillId="0" borderId="5" xfId="0" applyFont="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0" fontId="2" fillId="2" borderId="4" xfId="0" applyFont="1" applyFill="1" applyBorder="1" applyProtection="1">
      <protection hidden="1"/>
    </xf>
    <xf numFmtId="169" fontId="2" fillId="2" borderId="4" xfId="0" applyNumberFormat="1" applyFont="1" applyFill="1" applyBorder="1" applyAlignment="1" applyProtection="1">
      <alignment horizontal="right"/>
      <protection hidden="1"/>
    </xf>
    <xf numFmtId="165" fontId="2" fillId="2" borderId="7" xfId="0" applyNumberFormat="1" applyFont="1" applyFill="1" applyBorder="1" applyProtection="1">
      <protection hidden="1"/>
    </xf>
    <xf numFmtId="165" fontId="2" fillId="0" borderId="7" xfId="0" applyNumberFormat="1" applyFont="1" applyBorder="1" applyProtection="1">
      <protection hidden="1"/>
    </xf>
    <xf numFmtId="1" fontId="2" fillId="2" borderId="4" xfId="0" applyNumberFormat="1" applyFont="1" applyFill="1" applyBorder="1" applyProtection="1">
      <protection hidden="1"/>
    </xf>
    <xf numFmtId="0" fontId="3" fillId="0" borderId="0" xfId="53"/>
    <xf numFmtId="0" fontId="3" fillId="0" borderId="0" xfId="21"/>
    <xf numFmtId="0" fontId="3" fillId="0" borderId="8" xfId="53" applyBorder="1" applyAlignment="1">
      <alignment horizontal="center" vertical="center" wrapText="1"/>
    </xf>
    <xf numFmtId="0" fontId="3" fillId="0" borderId="1" xfId="53" applyBorder="1" applyAlignment="1">
      <alignment horizontal="center" vertical="center" wrapText="1"/>
    </xf>
    <xf numFmtId="0" fontId="30" fillId="2" borderId="4" xfId="53" applyFont="1" applyFill="1" applyBorder="1" applyAlignment="1">
      <alignment horizontal="center" vertical="center"/>
    </xf>
    <xf numFmtId="0" fontId="31" fillId="2" borderId="4" xfId="53" applyFont="1" applyFill="1" applyBorder="1" applyAlignment="1">
      <alignment horizontal="center" vertical="center"/>
    </xf>
    <xf numFmtId="0" fontId="30" fillId="2" borderId="1" xfId="53" applyFont="1" applyFill="1" applyBorder="1" applyAlignment="1">
      <alignment horizontal="center" vertical="center"/>
    </xf>
    <xf numFmtId="0" fontId="2" fillId="2" borderId="4" xfId="53" applyFont="1" applyFill="1" applyBorder="1" applyAlignment="1">
      <alignment horizontal="center" vertical="center"/>
    </xf>
    <xf numFmtId="172" fontId="30" fillId="2" borderId="4" xfId="53" applyNumberFormat="1" applyFont="1" applyFill="1" applyBorder="1" applyAlignment="1">
      <alignment horizontal="center" vertical="center"/>
    </xf>
    <xf numFmtId="0" fontId="2" fillId="0" borderId="9" xfId="53" applyFont="1" applyBorder="1" applyAlignment="1">
      <alignment horizontal="center" vertical="center"/>
    </xf>
    <xf numFmtId="172" fontId="30" fillId="0" borderId="9" xfId="53" applyNumberFormat="1" applyFont="1" applyBorder="1" applyAlignment="1">
      <alignment horizontal="center" vertical="center"/>
    </xf>
    <xf numFmtId="0" fontId="30" fillId="0" borderId="9" xfId="53" applyFont="1" applyBorder="1" applyAlignment="1">
      <alignment horizontal="center" vertical="center"/>
    </xf>
    <xf numFmtId="170" fontId="2" fillId="0" borderId="8" xfId="53" applyNumberFormat="1" applyFont="1" applyBorder="1" applyAlignment="1">
      <alignment horizontal="center" vertical="center"/>
    </xf>
    <xf numFmtId="1" fontId="2" fillId="3" borderId="10" xfId="53" applyNumberFormat="1" applyFont="1" applyFill="1" applyBorder="1" applyAlignment="1">
      <alignment horizontal="center" vertical="center"/>
    </xf>
    <xf numFmtId="1" fontId="2" fillId="3" borderId="11" xfId="53" applyNumberFormat="1" applyFont="1" applyFill="1" applyBorder="1" applyAlignment="1">
      <alignment horizontal="center" vertical="center"/>
    </xf>
    <xf numFmtId="1" fontId="2" fillId="4" borderId="11" xfId="53" applyNumberFormat="1" applyFont="1" applyFill="1" applyBorder="1" applyAlignment="1">
      <alignment horizontal="center" vertical="center"/>
    </xf>
    <xf numFmtId="1" fontId="2" fillId="4" borderId="12" xfId="53" applyNumberFormat="1" applyFont="1" applyFill="1" applyBorder="1" applyAlignment="1">
      <alignment horizontal="center" vertical="center"/>
    </xf>
    <xf numFmtId="1" fontId="2" fillId="3" borderId="13" xfId="53" applyNumberFormat="1" applyFont="1" applyFill="1" applyBorder="1" applyAlignment="1">
      <alignment horizontal="center" vertical="center"/>
    </xf>
    <xf numFmtId="1" fontId="2" fillId="3" borderId="14" xfId="53" applyNumberFormat="1" applyFont="1" applyFill="1" applyBorder="1" applyAlignment="1">
      <alignment horizontal="center" vertical="center"/>
    </xf>
    <xf numFmtId="1" fontId="2" fillId="4" borderId="14" xfId="53" applyNumberFormat="1" applyFont="1" applyFill="1" applyBorder="1" applyAlignment="1">
      <alignment horizontal="center" vertical="center"/>
    </xf>
    <xf numFmtId="1" fontId="2" fillId="4" borderId="15" xfId="53" applyNumberFormat="1" applyFont="1" applyFill="1" applyBorder="1" applyAlignment="1">
      <alignment horizontal="center" vertical="center"/>
    </xf>
    <xf numFmtId="170" fontId="30" fillId="0" borderId="8" xfId="53" applyNumberFormat="1" applyFont="1" applyBorder="1" applyAlignment="1">
      <alignment horizontal="center" vertical="center"/>
    </xf>
    <xf numFmtId="1" fontId="2" fillId="3" borderId="16" xfId="53" applyNumberFormat="1" applyFont="1" applyFill="1" applyBorder="1" applyAlignment="1">
      <alignment horizontal="center" vertical="center"/>
    </xf>
    <xf numFmtId="1" fontId="2" fillId="3" borderId="17" xfId="53" applyNumberFormat="1" applyFont="1" applyFill="1" applyBorder="1" applyAlignment="1">
      <alignment horizontal="center" vertical="center"/>
    </xf>
    <xf numFmtId="1" fontId="2" fillId="4" borderId="17" xfId="53" applyNumberFormat="1" applyFont="1" applyFill="1" applyBorder="1" applyAlignment="1">
      <alignment horizontal="center" vertical="center"/>
    </xf>
    <xf numFmtId="1" fontId="2" fillId="4" borderId="18" xfId="53" applyNumberFormat="1" applyFont="1" applyFill="1" applyBorder="1" applyAlignment="1">
      <alignment horizontal="center" vertical="center"/>
    </xf>
    <xf numFmtId="0" fontId="11" fillId="0" borderId="0" xfId="53" applyFont="1" applyAlignment="1">
      <alignment horizontal="center" vertical="center" textRotation="90" wrapText="1"/>
    </xf>
    <xf numFmtId="170" fontId="11" fillId="0" borderId="0" xfId="53" applyNumberFormat="1" applyFont="1" applyAlignment="1">
      <alignment horizontal="center" vertical="center"/>
    </xf>
    <xf numFmtId="1" fontId="11" fillId="0" borderId="0" xfId="53" applyNumberFormat="1" applyFont="1" applyAlignment="1">
      <alignment horizontal="center" vertical="center"/>
    </xf>
    <xf numFmtId="171" fontId="2" fillId="2" borderId="4" xfId="53" applyNumberFormat="1" applyFont="1" applyFill="1" applyBorder="1" applyAlignment="1">
      <alignment horizontal="center" vertical="center"/>
    </xf>
    <xf numFmtId="171" fontId="31" fillId="2" borderId="4" xfId="53" applyNumberFormat="1" applyFont="1" applyFill="1" applyBorder="1" applyAlignment="1">
      <alignment horizontal="center" vertical="center"/>
    </xf>
    <xf numFmtId="171" fontId="30" fillId="2" borderId="4" xfId="53" applyNumberFormat="1" applyFont="1" applyFill="1" applyBorder="1" applyAlignment="1">
      <alignment horizontal="center" vertical="center"/>
    </xf>
    <xf numFmtId="171" fontId="31" fillId="0" borderId="9" xfId="53" applyNumberFormat="1" applyFont="1" applyBorder="1" applyAlignment="1">
      <alignment horizontal="center" vertical="center"/>
    </xf>
    <xf numFmtId="171" fontId="30" fillId="0" borderId="9" xfId="53" applyNumberFormat="1" applyFont="1" applyBorder="1" applyAlignment="1">
      <alignment horizontal="center" vertical="center"/>
    </xf>
    <xf numFmtId="171" fontId="2" fillId="0" borderId="9" xfId="53" applyNumberFormat="1" applyFont="1" applyBorder="1" applyAlignment="1">
      <alignment horizontal="center" vertical="center"/>
    </xf>
    <xf numFmtId="0" fontId="2" fillId="0" borderId="8" xfId="0" applyFont="1" applyBorder="1" applyAlignment="1" applyProtection="1">
      <alignment horizontal="left"/>
      <protection hidden="1"/>
    </xf>
    <xf numFmtId="0" fontId="2" fillId="0" borderId="19" xfId="0" applyFont="1" applyBorder="1" applyAlignment="1" applyProtection="1">
      <alignment horizontal="left"/>
      <protection hidden="1"/>
    </xf>
    <xf numFmtId="0" fontId="2" fillId="0" borderId="20" xfId="0" applyFont="1" applyBorder="1" applyAlignment="1" applyProtection="1">
      <alignment horizontal="left"/>
      <protection hidden="1"/>
    </xf>
    <xf numFmtId="0" fontId="2" fillId="0" borderId="0" xfId="0" applyFont="1" applyAlignment="1" applyProtection="1">
      <alignment horizontal="left"/>
      <protection hidden="1"/>
    </xf>
    <xf numFmtId="0" fontId="2" fillId="0" borderId="21" xfId="0" applyFont="1" applyBorder="1" applyAlignment="1" applyProtection="1">
      <alignment horizontal="left"/>
      <protection hidden="1"/>
    </xf>
    <xf numFmtId="0" fontId="2" fillId="0" borderId="8" xfId="21" applyFont="1" applyBorder="1" applyAlignment="1" applyProtection="1">
      <alignment horizontal="left"/>
      <protection hidden="1"/>
    </xf>
    <xf numFmtId="0" fontId="2" fillId="0" borderId="19" xfId="21" applyFont="1" applyBorder="1" applyAlignment="1" applyProtection="1">
      <alignment horizontal="left"/>
      <protection hidden="1"/>
    </xf>
    <xf numFmtId="0" fontId="2" fillId="0" borderId="20" xfId="21" applyFont="1" applyBorder="1" applyAlignment="1" applyProtection="1">
      <alignment horizontal="left"/>
      <protection hidden="1"/>
    </xf>
    <xf numFmtId="0" fontId="2" fillId="0" borderId="0" xfId="21" applyFont="1" applyAlignment="1" applyProtection="1">
      <alignment horizontal="left"/>
      <protection hidden="1"/>
    </xf>
    <xf numFmtId="0" fontId="2" fillId="0" borderId="22" xfId="21" applyFont="1" applyBorder="1" applyAlignment="1" applyProtection="1">
      <alignment horizontal="left"/>
      <protection hidden="1"/>
    </xf>
    <xf numFmtId="0" fontId="2" fillId="0" borderId="23" xfId="21" applyFont="1" applyBorder="1" applyAlignment="1" applyProtection="1">
      <alignment horizontal="left"/>
      <protection hidden="1"/>
    </xf>
    <xf numFmtId="0" fontId="2" fillId="0" borderId="21" xfId="21" applyFont="1" applyBorder="1" applyAlignment="1" applyProtection="1">
      <alignment horizontal="left"/>
      <protection hidden="1"/>
    </xf>
    <xf numFmtId="0" fontId="2" fillId="2" borderId="20" xfId="21" applyFont="1" applyFill="1" applyBorder="1" applyAlignment="1" applyProtection="1">
      <alignment horizontal="left"/>
      <protection hidden="1"/>
    </xf>
    <xf numFmtId="0" fontId="2" fillId="2" borderId="0" xfId="21" applyFont="1" applyFill="1" applyAlignment="1" applyProtection="1">
      <alignment horizontal="left"/>
      <protection hidden="1"/>
    </xf>
    <xf numFmtId="0" fontId="16" fillId="2" borderId="24" xfId="21" applyFont="1" applyFill="1" applyBorder="1" applyAlignment="1">
      <alignment vertical="center"/>
    </xf>
    <xf numFmtId="0" fontId="3" fillId="2" borderId="25" xfId="21" applyFill="1" applyBorder="1" applyProtection="1">
      <protection hidden="1"/>
    </xf>
    <xf numFmtId="0" fontId="3" fillId="2" borderId="26" xfId="21" applyFill="1" applyBorder="1" applyProtection="1">
      <protection hidden="1"/>
    </xf>
    <xf numFmtId="0" fontId="17" fillId="2" borderId="20" xfId="21" applyFont="1" applyFill="1" applyBorder="1" applyAlignment="1">
      <alignment vertical="center"/>
    </xf>
    <xf numFmtId="0" fontId="3" fillId="2" borderId="0" xfId="21" applyFill="1" applyProtection="1">
      <protection hidden="1"/>
    </xf>
    <xf numFmtId="0" fontId="3" fillId="2" borderId="27" xfId="21" applyFill="1" applyBorder="1" applyProtection="1">
      <protection hidden="1"/>
    </xf>
    <xf numFmtId="0" fontId="17" fillId="2" borderId="6" xfId="21" applyFont="1" applyFill="1" applyBorder="1" applyAlignment="1">
      <alignment vertical="center"/>
    </xf>
    <xf numFmtId="0" fontId="3" fillId="2" borderId="5" xfId="21" applyFill="1" applyBorder="1" applyProtection="1">
      <protection hidden="1"/>
    </xf>
    <xf numFmtId="0" fontId="3" fillId="2" borderId="2" xfId="21" applyFill="1" applyBorder="1" applyProtection="1">
      <protection hidden="1"/>
    </xf>
    <xf numFmtId="0" fontId="29" fillId="0" borderId="0" xfId="35" applyFont="1"/>
    <xf numFmtId="165" fontId="29" fillId="0" borderId="0" xfId="35" applyNumberFormat="1" applyFont="1"/>
    <xf numFmtId="172" fontId="28" fillId="5" borderId="29" xfId="0" applyNumberFormat="1" applyFont="1" applyFill="1" applyBorder="1"/>
    <xf numFmtId="172" fontId="28" fillId="5" borderId="21" xfId="0" applyNumberFormat="1" applyFont="1" applyFill="1" applyBorder="1"/>
    <xf numFmtId="174" fontId="32" fillId="5" borderId="0" xfId="14" applyNumberFormat="1" applyFont="1" applyFill="1" applyBorder="1" applyAlignment="1">
      <alignment wrapText="1"/>
    </xf>
    <xf numFmtId="169" fontId="2" fillId="2" borderId="4" xfId="0" applyNumberFormat="1" applyFont="1" applyFill="1" applyBorder="1" applyProtection="1">
      <protection hidden="1"/>
    </xf>
    <xf numFmtId="165" fontId="0" fillId="6" borderId="0" xfId="0" applyNumberFormat="1" applyFill="1"/>
    <xf numFmtId="0" fontId="28" fillId="6" borderId="30" xfId="0" applyFont="1" applyFill="1" applyBorder="1"/>
    <xf numFmtId="174" fontId="0" fillId="6" borderId="0" xfId="0" applyNumberFormat="1" applyFill="1"/>
    <xf numFmtId="0" fontId="0" fillId="6" borderId="0" xfId="0" applyFill="1" applyAlignment="1">
      <alignment vertical="center" wrapText="1"/>
    </xf>
    <xf numFmtId="0" fontId="28" fillId="5" borderId="31" xfId="0" applyFont="1" applyFill="1" applyBorder="1"/>
    <xf numFmtId="165" fontId="0" fillId="7" borderId="0" xfId="0" applyNumberFormat="1" applyFill="1"/>
    <xf numFmtId="172" fontId="32" fillId="5" borderId="0" xfId="0" applyNumberFormat="1" applyFont="1" applyFill="1"/>
    <xf numFmtId="174" fontId="0" fillId="7" borderId="0" xfId="0" applyNumberFormat="1" applyFill="1"/>
    <xf numFmtId="0" fontId="28" fillId="6" borderId="5" xfId="0" applyFont="1" applyFill="1" applyBorder="1" applyAlignment="1">
      <alignment horizontal="center" wrapText="1"/>
    </xf>
    <xf numFmtId="172" fontId="32" fillId="5" borderId="32" xfId="0" applyNumberFormat="1" applyFont="1" applyFill="1" applyBorder="1"/>
    <xf numFmtId="0" fontId="0" fillId="6" borderId="0" xfId="0" applyFill="1"/>
    <xf numFmtId="0" fontId="28" fillId="6" borderId="33" xfId="0" applyFont="1" applyFill="1" applyBorder="1"/>
    <xf numFmtId="0" fontId="33" fillId="0" borderId="0" xfId="0" applyFont="1" applyProtection="1">
      <protection hidden="1"/>
    </xf>
    <xf numFmtId="167" fontId="30" fillId="0" borderId="0" xfId="0" applyNumberFormat="1" applyFont="1" applyProtection="1">
      <protection hidden="1"/>
    </xf>
    <xf numFmtId="165" fontId="2" fillId="0" borderId="34" xfId="24" applyNumberFormat="1" applyFont="1" applyBorder="1" applyProtection="1">
      <protection hidden="1"/>
    </xf>
    <xf numFmtId="165" fontId="2" fillId="0" borderId="35" xfId="24" applyNumberFormat="1" applyFont="1" applyBorder="1" applyProtection="1">
      <protection hidden="1"/>
    </xf>
    <xf numFmtId="0" fontId="28" fillId="5" borderId="30" xfId="0" applyFont="1" applyFill="1" applyBorder="1"/>
    <xf numFmtId="2" fontId="0" fillId="6" borderId="36" xfId="0" applyNumberFormat="1" applyFill="1" applyBorder="1"/>
    <xf numFmtId="0" fontId="0" fillId="6" borderId="30" xfId="0" applyFill="1" applyBorder="1"/>
    <xf numFmtId="0" fontId="0" fillId="6" borderId="29" xfId="0" applyFill="1" applyBorder="1"/>
    <xf numFmtId="0" fontId="28" fillId="7" borderId="30" xfId="0" applyFont="1" applyFill="1" applyBorder="1"/>
    <xf numFmtId="0" fontId="0" fillId="6" borderId="37" xfId="0" applyFill="1" applyBorder="1"/>
    <xf numFmtId="0" fontId="0" fillId="5" borderId="0" xfId="0" applyFill="1"/>
    <xf numFmtId="0" fontId="0" fillId="5" borderId="37" xfId="0" applyFill="1" applyBorder="1"/>
    <xf numFmtId="0" fontId="2" fillId="2" borderId="4" xfId="24" applyFont="1" applyFill="1" applyBorder="1" applyProtection="1">
      <protection hidden="1"/>
    </xf>
    <xf numFmtId="2" fontId="0" fillId="6" borderId="32" xfId="0" applyNumberFormat="1" applyFill="1" applyBorder="1"/>
    <xf numFmtId="165" fontId="34" fillId="5" borderId="30" xfId="14" applyFont="1" applyFill="1" applyBorder="1" applyAlignment="1"/>
    <xf numFmtId="165" fontId="32" fillId="5" borderId="30" xfId="14" applyFont="1" applyFill="1" applyBorder="1" applyAlignment="1"/>
    <xf numFmtId="165" fontId="32" fillId="5" borderId="0" xfId="14" applyFont="1" applyFill="1" applyBorder="1" applyAlignment="1">
      <alignment horizontal="center" vertical="center" wrapText="1"/>
    </xf>
    <xf numFmtId="172" fontId="34" fillId="5" borderId="0" xfId="14" applyNumberFormat="1" applyFont="1" applyFill="1" applyBorder="1" applyAlignment="1">
      <alignment horizontal="center" vertical="center" wrapText="1"/>
    </xf>
    <xf numFmtId="165" fontId="34" fillId="5" borderId="0" xfId="14" applyFont="1" applyFill="1" applyBorder="1" applyAlignment="1">
      <alignment horizontal="center" vertical="center" wrapText="1"/>
    </xf>
    <xf numFmtId="174" fontId="32" fillId="5" borderId="0" xfId="14" applyNumberFormat="1" applyFont="1" applyFill="1" applyBorder="1" applyAlignment="1"/>
    <xf numFmtId="174" fontId="32" fillId="5" borderId="32" xfId="14" applyNumberFormat="1" applyFont="1" applyFill="1" applyBorder="1" applyAlignment="1"/>
    <xf numFmtId="174" fontId="34" fillId="5" borderId="0" xfId="14" applyNumberFormat="1" applyFont="1" applyFill="1" applyBorder="1" applyAlignment="1"/>
    <xf numFmtId="174" fontId="34" fillId="5" borderId="32" xfId="14" applyNumberFormat="1" applyFont="1" applyFill="1" applyBorder="1" applyAlignment="1"/>
    <xf numFmtId="165" fontId="34" fillId="7" borderId="30" xfId="14" applyFont="1" applyFill="1" applyBorder="1" applyAlignment="1"/>
    <xf numFmtId="165" fontId="32" fillId="6" borderId="30" xfId="14" applyFont="1" applyFill="1" applyBorder="1" applyAlignment="1">
      <alignment horizontal="left"/>
    </xf>
    <xf numFmtId="0" fontId="3" fillId="5" borderId="0" xfId="53" applyFill="1"/>
    <xf numFmtId="0" fontId="6" fillId="5" borderId="0" xfId="53" applyFont="1" applyFill="1"/>
    <xf numFmtId="0" fontId="3" fillId="5" borderId="0" xfId="21" applyFill="1"/>
    <xf numFmtId="170" fontId="3" fillId="5" borderId="0" xfId="21" applyNumberFormat="1" applyFill="1" applyAlignment="1">
      <alignment horizontal="center"/>
    </xf>
    <xf numFmtId="3" fontId="3" fillId="5" borderId="0" xfId="21" applyNumberFormat="1" applyFill="1"/>
    <xf numFmtId="0" fontId="28" fillId="5" borderId="0" xfId="21" applyFont="1" applyFill="1"/>
    <xf numFmtId="172" fontId="28" fillId="5" borderId="0" xfId="21" applyNumberFormat="1" applyFont="1" applyFill="1" applyAlignment="1">
      <alignment horizontal="center"/>
    </xf>
    <xf numFmtId="14" fontId="2" fillId="5" borderId="0" xfId="53" applyNumberFormat="1" applyFont="1" applyFill="1"/>
    <xf numFmtId="165" fontId="3" fillId="5" borderId="0" xfId="53" applyNumberFormat="1" applyFill="1" applyAlignment="1">
      <alignment horizontal="center"/>
    </xf>
    <xf numFmtId="165" fontId="2" fillId="5" borderId="0" xfId="53" applyNumberFormat="1" applyFont="1" applyFill="1" applyAlignment="1">
      <alignment horizontal="center"/>
    </xf>
    <xf numFmtId="0" fontId="2" fillId="5" borderId="0" xfId="53" applyFont="1" applyFill="1" applyAlignment="1">
      <alignment horizontal="left" vertical="center" wrapText="1"/>
    </xf>
    <xf numFmtId="165" fontId="3" fillId="5" borderId="0" xfId="53" applyNumberFormat="1" applyFill="1" applyAlignment="1">
      <alignment horizontal="center" vertical="center"/>
    </xf>
    <xf numFmtId="0" fontId="2" fillId="5" borderId="0" xfId="53" applyFont="1" applyFill="1" applyAlignment="1">
      <alignment horizontal="center" vertical="center"/>
    </xf>
    <xf numFmtId="0" fontId="3" fillId="5" borderId="0" xfId="53" applyFill="1" applyAlignment="1">
      <alignment horizontal="center" vertical="center"/>
    </xf>
    <xf numFmtId="2" fontId="3" fillId="5" borderId="0" xfId="53" applyNumberFormat="1" applyFill="1" applyAlignment="1">
      <alignment horizontal="center" vertical="center"/>
    </xf>
    <xf numFmtId="165" fontId="3" fillId="5" borderId="0" xfId="53" applyNumberFormat="1" applyFill="1" applyAlignment="1">
      <alignment horizontal="center" vertical="center" wrapText="1"/>
    </xf>
    <xf numFmtId="0" fontId="35" fillId="5" borderId="0" xfId="53" applyFont="1" applyFill="1"/>
    <xf numFmtId="172" fontId="36" fillId="5" borderId="0" xfId="21" applyNumberFormat="1" applyFont="1" applyFill="1" applyAlignment="1" applyProtection="1">
      <alignment horizontal="center"/>
      <protection locked="0"/>
    </xf>
    <xf numFmtId="0" fontId="3" fillId="5" borderId="0" xfId="53" applyFill="1" applyAlignment="1">
      <alignment horizontal="left" vertical="center"/>
    </xf>
    <xf numFmtId="0" fontId="2" fillId="5" borderId="0" xfId="53" applyFont="1" applyFill="1" applyAlignment="1">
      <alignment horizontal="left" vertical="center"/>
    </xf>
    <xf numFmtId="165" fontId="30" fillId="5" borderId="0" xfId="53" applyNumberFormat="1" applyFont="1" applyFill="1" applyAlignment="1" applyProtection="1">
      <alignment horizontal="center"/>
      <protection locked="0"/>
    </xf>
    <xf numFmtId="0" fontId="3" fillId="5" borderId="0" xfId="53" applyFill="1" applyAlignment="1">
      <alignment horizontal="left" vertical="center" wrapText="1"/>
    </xf>
    <xf numFmtId="165" fontId="3" fillId="5" borderId="0" xfId="53" applyNumberFormat="1" applyFill="1" applyAlignment="1">
      <alignment horizontal="right"/>
    </xf>
    <xf numFmtId="173" fontId="3" fillId="5" borderId="0" xfId="53" applyNumberFormat="1" applyFill="1" applyAlignment="1">
      <alignment horizontal="right"/>
    </xf>
    <xf numFmtId="0" fontId="6" fillId="5" borderId="5" xfId="53" applyFont="1" applyFill="1" applyBorder="1"/>
    <xf numFmtId="14" fontId="2" fillId="5" borderId="5" xfId="53" applyNumberFormat="1" applyFont="1" applyFill="1" applyBorder="1"/>
    <xf numFmtId="0" fontId="6" fillId="5" borderId="39" xfId="53" applyFont="1" applyFill="1" applyBorder="1"/>
    <xf numFmtId="14" fontId="2" fillId="5" borderId="39" xfId="53" applyNumberFormat="1" applyFont="1" applyFill="1" applyBorder="1"/>
    <xf numFmtId="15" fontId="3" fillId="5" borderId="0" xfId="21" applyNumberFormat="1" applyFill="1" applyAlignment="1">
      <alignment horizontal="center"/>
    </xf>
    <xf numFmtId="0" fontId="26" fillId="5" borderId="0" xfId="0" applyFont="1" applyFill="1"/>
    <xf numFmtId="0" fontId="3" fillId="5" borderId="0" xfId="53" applyFill="1" applyProtection="1">
      <protection locked="0"/>
    </xf>
    <xf numFmtId="0" fontId="2" fillId="5" borderId="29" xfId="21" applyFont="1" applyFill="1" applyBorder="1" applyAlignment="1" applyProtection="1">
      <alignment horizontal="center"/>
      <protection hidden="1"/>
    </xf>
    <xf numFmtId="0" fontId="3" fillId="5" borderId="29" xfId="53" applyFill="1" applyBorder="1"/>
    <xf numFmtId="0" fontId="6" fillId="5" borderId="29" xfId="53" applyFont="1" applyFill="1" applyBorder="1"/>
    <xf numFmtId="0" fontId="28" fillId="5" borderId="29" xfId="21" applyFont="1" applyFill="1" applyBorder="1" applyAlignment="1">
      <alignment horizontal="center" wrapText="1"/>
    </xf>
    <xf numFmtId="0" fontId="28" fillId="5" borderId="29" xfId="21" applyFont="1" applyFill="1" applyBorder="1"/>
    <xf numFmtId="173" fontId="2" fillId="5" borderId="21" xfId="53" applyNumberFormat="1" applyFont="1" applyFill="1" applyBorder="1" applyAlignment="1">
      <alignment horizontal="right"/>
    </xf>
    <xf numFmtId="167" fontId="2" fillId="0" borderId="0" xfId="0" applyNumberFormat="1" applyFont="1" applyProtection="1">
      <protection hidden="1"/>
    </xf>
    <xf numFmtId="0" fontId="37" fillId="5" borderId="33" xfId="0" applyFont="1" applyFill="1" applyBorder="1"/>
    <xf numFmtId="169" fontId="2" fillId="2" borderId="4" xfId="24" applyNumberFormat="1" applyFont="1" applyFill="1" applyBorder="1" applyProtection="1">
      <protection hidden="1"/>
    </xf>
    <xf numFmtId="172" fontId="23" fillId="2" borderId="41" xfId="0" applyNumberFormat="1" applyFont="1" applyFill="1" applyBorder="1"/>
    <xf numFmtId="172" fontId="23" fillId="2" borderId="40" xfId="0" applyNumberFormat="1" applyFont="1" applyFill="1" applyBorder="1"/>
    <xf numFmtId="174" fontId="32" fillId="5" borderId="0" xfId="14" applyNumberFormat="1" applyFont="1" applyFill="1" applyBorder="1" applyAlignment="1">
      <alignment horizontal="left" wrapText="1"/>
    </xf>
    <xf numFmtId="0" fontId="1" fillId="5" borderId="0" xfId="0" applyFont="1" applyFill="1"/>
    <xf numFmtId="0" fontId="2" fillId="8" borderId="1" xfId="0" applyFont="1" applyFill="1" applyBorder="1" applyProtection="1">
      <protection hidden="1"/>
    </xf>
    <xf numFmtId="0" fontId="2" fillId="8" borderId="3" xfId="0" applyFont="1" applyFill="1" applyBorder="1" applyProtection="1">
      <protection hidden="1"/>
    </xf>
    <xf numFmtId="0" fontId="3" fillId="8" borderId="4" xfId="0" applyFont="1" applyFill="1" applyBorder="1" applyProtection="1">
      <protection hidden="1"/>
    </xf>
    <xf numFmtId="165" fontId="2" fillId="8" borderId="4" xfId="0" applyNumberFormat="1" applyFont="1" applyFill="1" applyBorder="1" applyProtection="1">
      <protection hidden="1"/>
    </xf>
    <xf numFmtId="0" fontId="2" fillId="8" borderId="8" xfId="0" applyFont="1" applyFill="1" applyBorder="1" applyAlignment="1" applyProtection="1">
      <alignment horizontal="left"/>
      <protection hidden="1"/>
    </xf>
    <xf numFmtId="0" fontId="2" fillId="8" borderId="1" xfId="0" applyFont="1" applyFill="1" applyBorder="1" applyAlignment="1" applyProtection="1">
      <alignment horizontal="left"/>
      <protection hidden="1"/>
    </xf>
    <xf numFmtId="0" fontId="3" fillId="8" borderId="3" xfId="0" applyFont="1" applyFill="1" applyBorder="1" applyProtection="1">
      <protection hidden="1"/>
    </xf>
    <xf numFmtId="0" fontId="2" fillId="9" borderId="1" xfId="0" applyFont="1" applyFill="1" applyBorder="1" applyAlignment="1" applyProtection="1">
      <alignment horizontal="left"/>
      <protection hidden="1"/>
    </xf>
    <xf numFmtId="165" fontId="4" fillId="9" borderId="1" xfId="0" applyNumberFormat="1" applyFont="1" applyFill="1" applyBorder="1" applyProtection="1">
      <protection hidden="1"/>
    </xf>
    <xf numFmtId="0" fontId="3" fillId="9" borderId="1" xfId="0" applyFont="1" applyFill="1" applyBorder="1" applyProtection="1">
      <protection hidden="1"/>
    </xf>
    <xf numFmtId="0" fontId="3" fillId="9" borderId="3" xfId="0" applyFont="1" applyFill="1" applyBorder="1" applyProtection="1">
      <protection hidden="1"/>
    </xf>
    <xf numFmtId="0" fontId="2" fillId="9" borderId="8" xfId="21" applyFont="1" applyFill="1" applyBorder="1" applyAlignment="1" applyProtection="1">
      <alignment horizontal="left"/>
      <protection hidden="1"/>
    </xf>
    <xf numFmtId="168" fontId="2" fillId="9" borderId="3" xfId="0" applyNumberFormat="1" applyFont="1" applyFill="1" applyBorder="1" applyAlignment="1" applyProtection="1">
      <alignment horizontal="left"/>
      <protection hidden="1"/>
    </xf>
    <xf numFmtId="169" fontId="2" fillId="9" borderId="4" xfId="0" applyNumberFormat="1" applyFont="1" applyFill="1" applyBorder="1" applyAlignment="1" applyProtection="1">
      <alignment horizontal="right"/>
      <protection hidden="1"/>
    </xf>
    <xf numFmtId="165" fontId="2" fillId="9" borderId="4" xfId="0" applyNumberFormat="1" applyFont="1" applyFill="1" applyBorder="1" applyProtection="1">
      <protection hidden="1"/>
    </xf>
    <xf numFmtId="165" fontId="2" fillId="9" borderId="4" xfId="24" applyNumberFormat="1" applyFont="1" applyFill="1" applyBorder="1" applyProtection="1">
      <protection hidden="1"/>
    </xf>
    <xf numFmtId="0" fontId="2" fillId="9" borderId="8" xfId="0" applyFont="1" applyFill="1" applyBorder="1" applyAlignment="1" applyProtection="1">
      <alignment horizontal="left"/>
      <protection hidden="1"/>
    </xf>
    <xf numFmtId="165" fontId="31" fillId="9" borderId="1" xfId="0" applyNumberFormat="1" applyFont="1" applyFill="1" applyBorder="1" applyProtection="1">
      <protection hidden="1"/>
    </xf>
    <xf numFmtId="0" fontId="4" fillId="9" borderId="1" xfId="0" applyFont="1" applyFill="1" applyBorder="1" applyProtection="1">
      <protection hidden="1"/>
    </xf>
    <xf numFmtId="0" fontId="28" fillId="8" borderId="28" xfId="0" applyFont="1" applyFill="1" applyBorder="1"/>
    <xf numFmtId="0" fontId="28" fillId="8" borderId="21" xfId="0" applyFont="1" applyFill="1" applyBorder="1" applyAlignment="1">
      <alignment horizontal="center" wrapText="1"/>
    </xf>
    <xf numFmtId="165" fontId="34" fillId="9" borderId="30" xfId="14" applyFont="1" applyFill="1" applyBorder="1" applyAlignment="1"/>
    <xf numFmtId="0" fontId="28" fillId="9" borderId="0" xfId="0" applyFont="1" applyFill="1"/>
    <xf numFmtId="165" fontId="34" fillId="9" borderId="0" xfId="14" applyFont="1" applyFill="1" applyBorder="1" applyAlignment="1">
      <alignment horizontal="center" vertical="center" wrapText="1"/>
    </xf>
    <xf numFmtId="0" fontId="28" fillId="9" borderId="30" xfId="0" applyFont="1" applyFill="1" applyBorder="1"/>
    <xf numFmtId="174" fontId="34" fillId="9" borderId="0" xfId="14" applyNumberFormat="1" applyFont="1" applyFill="1" applyBorder="1" applyAlignment="1"/>
    <xf numFmtId="174" fontId="34" fillId="9" borderId="38" xfId="14" applyNumberFormat="1" applyFont="1" applyFill="1" applyBorder="1" applyAlignment="1"/>
    <xf numFmtId="0" fontId="2" fillId="5" borderId="0" xfId="21" applyFont="1" applyFill="1" applyAlignment="1" applyProtection="1">
      <alignment horizontal="center" wrapText="1"/>
      <protection hidden="1"/>
    </xf>
    <xf numFmtId="0" fontId="2" fillId="5" borderId="0" xfId="0" applyFont="1" applyFill="1" applyAlignment="1" applyProtection="1">
      <alignment horizontal="center" wrapText="1"/>
      <protection hidden="1"/>
    </xf>
    <xf numFmtId="0" fontId="2" fillId="0" borderId="9" xfId="53" applyFont="1" applyBorder="1" applyAlignment="1">
      <alignment horizontal="center" vertical="center" textRotation="90" wrapText="1"/>
    </xf>
    <xf numFmtId="0" fontId="2" fillId="0" borderId="7" xfId="53" applyFont="1" applyBorder="1" applyAlignment="1">
      <alignment horizontal="center" vertical="center" textRotation="90" wrapText="1"/>
    </xf>
    <xf numFmtId="0" fontId="2" fillId="0" borderId="40" xfId="53" applyFont="1" applyBorder="1" applyAlignment="1">
      <alignment horizontal="center" vertical="center" textRotation="90" wrapText="1"/>
    </xf>
    <xf numFmtId="0" fontId="2" fillId="0" borderId="8" xfId="53" applyFont="1" applyBorder="1" applyAlignment="1">
      <alignment horizontal="center" vertical="center"/>
    </xf>
    <xf numFmtId="0" fontId="2" fillId="0" borderId="1" xfId="53" applyFont="1" applyBorder="1" applyAlignment="1">
      <alignment horizontal="center" vertical="center"/>
    </xf>
    <xf numFmtId="0" fontId="2" fillId="0" borderId="3" xfId="53" applyFont="1" applyBorder="1" applyAlignment="1">
      <alignment horizontal="center" vertical="center"/>
    </xf>
    <xf numFmtId="0" fontId="2" fillId="0" borderId="8" xfId="53" applyFont="1" applyBorder="1" applyAlignment="1">
      <alignment vertical="center" wrapText="1"/>
    </xf>
    <xf numFmtId="0" fontId="2" fillId="0" borderId="3" xfId="53" applyFont="1" applyBorder="1" applyAlignment="1">
      <alignment vertical="center" wrapText="1"/>
    </xf>
    <xf numFmtId="0" fontId="2" fillId="0" borderId="6" xfId="53" applyFont="1" applyBorder="1" applyAlignment="1">
      <alignment horizontal="center" vertical="center"/>
    </xf>
    <xf numFmtId="0" fontId="2" fillId="0" borderId="5" xfId="53" applyFont="1" applyBorder="1" applyAlignment="1">
      <alignment horizontal="center" vertical="center"/>
    </xf>
    <xf numFmtId="0" fontId="2" fillId="0" borderId="2" xfId="53" applyFont="1" applyBorder="1" applyAlignment="1">
      <alignment horizontal="center" vertical="center"/>
    </xf>
    <xf numFmtId="0" fontId="2" fillId="9" borderId="8" xfId="21" applyFont="1" applyFill="1" applyBorder="1" applyAlignment="1" applyProtection="1">
      <alignment horizontal="left" wrapText="1"/>
      <protection hidden="1"/>
    </xf>
    <xf numFmtId="0" fontId="3" fillId="9" borderId="1" xfId="21" applyFill="1" applyBorder="1" applyAlignment="1">
      <alignment horizontal="left" wrapText="1"/>
    </xf>
    <xf numFmtId="0" fontId="3" fillId="9" borderId="3" xfId="21" applyFill="1" applyBorder="1" applyAlignment="1">
      <alignment horizontal="left" wrapText="1"/>
    </xf>
    <xf numFmtId="0" fontId="29" fillId="0" borderId="0" xfId="35" applyFont="1" applyAlignment="1">
      <alignment horizontal="center"/>
    </xf>
    <xf numFmtId="0" fontId="3" fillId="0" borderId="24"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5" fillId="8" borderId="8" xfId="21" applyFont="1" applyFill="1" applyBorder="1" applyAlignment="1" applyProtection="1">
      <alignment horizontal="left" wrapText="1"/>
      <protection hidden="1"/>
    </xf>
    <xf numFmtId="0" fontId="3" fillId="8" borderId="1" xfId="21" applyFill="1" applyBorder="1" applyAlignment="1">
      <alignment wrapText="1"/>
    </xf>
    <xf numFmtId="0" fontId="15" fillId="8" borderId="1" xfId="21" applyFont="1" applyFill="1" applyBorder="1" applyAlignment="1" applyProtection="1">
      <alignment wrapText="1"/>
      <protection hidden="1"/>
    </xf>
    <xf numFmtId="0" fontId="2" fillId="8" borderId="8" xfId="0" applyFont="1" applyFill="1" applyBorder="1" applyAlignment="1" applyProtection="1">
      <alignment horizontal="left" wrapText="1"/>
      <protection hidden="1"/>
    </xf>
    <xf numFmtId="0" fontId="0" fillId="8" borderId="1" xfId="0" applyFill="1" applyBorder="1" applyAlignment="1">
      <alignment horizontal="left" wrapText="1"/>
    </xf>
    <xf numFmtId="0" fontId="0" fillId="8" borderId="3" xfId="0" applyFill="1" applyBorder="1" applyAlignment="1">
      <alignment horizontal="left" wrapText="1"/>
    </xf>
    <xf numFmtId="0" fontId="2" fillId="9" borderId="8" xfId="0" applyFont="1" applyFill="1" applyBorder="1" applyAlignment="1" applyProtection="1">
      <alignment horizontal="left" wrapText="1"/>
      <protection hidden="1"/>
    </xf>
    <xf numFmtId="0" fontId="0" fillId="9" borderId="1" xfId="0" applyFill="1" applyBorder="1" applyAlignment="1">
      <alignment horizontal="left" wrapText="1"/>
    </xf>
    <xf numFmtId="0" fontId="2" fillId="8" borderId="8" xfId="21" applyFont="1" applyFill="1" applyBorder="1" applyAlignment="1" applyProtection="1">
      <alignment horizontal="left" wrapText="1" readingOrder="1"/>
      <protection hidden="1"/>
    </xf>
    <xf numFmtId="0" fontId="2" fillId="8" borderId="1" xfId="21" applyFont="1" applyFill="1" applyBorder="1" applyAlignment="1" applyProtection="1">
      <alignment horizontal="left" wrapText="1" readingOrder="1"/>
      <protection hidden="1"/>
    </xf>
    <xf numFmtId="0" fontId="2" fillId="8" borderId="3" xfId="21" applyFont="1" applyFill="1" applyBorder="1" applyAlignment="1" applyProtection="1">
      <alignment horizontal="left" wrapText="1" readingOrder="1"/>
      <protection hidden="1"/>
    </xf>
    <xf numFmtId="0" fontId="2" fillId="9" borderId="1" xfId="21" applyFont="1" applyFill="1" applyBorder="1" applyAlignment="1" applyProtection="1">
      <alignment horizontal="left" wrapText="1"/>
      <protection hidden="1"/>
    </xf>
    <xf numFmtId="0" fontId="2" fillId="9" borderId="3" xfId="21" applyFont="1" applyFill="1" applyBorder="1" applyAlignment="1" applyProtection="1">
      <alignment horizontal="left" wrapText="1"/>
      <protection hidden="1"/>
    </xf>
    <xf numFmtId="167" fontId="2" fillId="9" borderId="8" xfId="21" applyNumberFormat="1" applyFont="1" applyFill="1" applyBorder="1" applyAlignment="1" applyProtection="1">
      <alignment horizontal="left" wrapText="1"/>
      <protection hidden="1"/>
    </xf>
    <xf numFmtId="167" fontId="2" fillId="9" borderId="1" xfId="21" applyNumberFormat="1" applyFont="1" applyFill="1" applyBorder="1" applyAlignment="1" applyProtection="1">
      <alignment horizontal="left" wrapText="1"/>
      <protection hidden="1"/>
    </xf>
    <xf numFmtId="167" fontId="2" fillId="9" borderId="3" xfId="21" applyNumberFormat="1" applyFont="1" applyFill="1" applyBorder="1" applyAlignment="1" applyProtection="1">
      <alignment horizontal="left" wrapText="1"/>
      <protection hidden="1"/>
    </xf>
    <xf numFmtId="0" fontId="23" fillId="2" borderId="22" xfId="0" applyFont="1" applyFill="1" applyBorder="1" applyAlignment="1">
      <alignment wrapText="1"/>
    </xf>
    <xf numFmtId="0" fontId="23" fillId="2" borderId="23" xfId="0" applyFont="1" applyFill="1" applyBorder="1" applyAlignment="1">
      <alignment wrapText="1"/>
    </xf>
    <xf numFmtId="0" fontId="23" fillId="2" borderId="42" xfId="0" applyFont="1" applyFill="1" applyBorder="1" applyAlignment="1">
      <alignment wrapText="1"/>
    </xf>
    <xf numFmtId="0" fontId="23" fillId="2" borderId="43" xfId="0" applyFont="1" applyFill="1" applyBorder="1" applyAlignment="1">
      <alignment wrapText="1"/>
    </xf>
    <xf numFmtId="0" fontId="23" fillId="2" borderId="39" xfId="0" applyFont="1" applyFill="1" applyBorder="1" applyAlignment="1">
      <alignment wrapText="1"/>
    </xf>
    <xf numFmtId="0" fontId="23" fillId="2" borderId="44" xfId="0" applyFont="1" applyFill="1" applyBorder="1" applyAlignment="1">
      <alignment wrapText="1"/>
    </xf>
    <xf numFmtId="0" fontId="0" fillId="5" borderId="30" xfId="0" applyFill="1" applyBorder="1" applyAlignment="1">
      <alignment horizontal="left" vertical="center" wrapText="1"/>
    </xf>
    <xf numFmtId="0" fontId="0" fillId="5" borderId="0" xfId="0" applyFill="1" applyAlignment="1">
      <alignment horizontal="left" vertical="center" wrapText="1"/>
    </xf>
  </cellXfs>
  <cellStyles count="96">
    <cellStyle name="Comma 2" xfId="1" xr:uid="{00000000-0005-0000-0000-000000000000}"/>
    <cellStyle name="Comma 2 2" xfId="2" xr:uid="{00000000-0005-0000-0000-000001000000}"/>
    <cellStyle name="Comma 2 3" xfId="3" xr:uid="{00000000-0005-0000-0000-000002000000}"/>
    <cellStyle name="Comma 3" xfId="4" xr:uid="{00000000-0005-0000-0000-000003000000}"/>
    <cellStyle name="Comma 3 2" xfId="5" xr:uid="{00000000-0005-0000-0000-000004000000}"/>
    <cellStyle name="Comma 3 3" xfId="6" xr:uid="{00000000-0005-0000-0000-000005000000}"/>
    <cellStyle name="Comma 3 3 2" xfId="7" xr:uid="{00000000-0005-0000-0000-000006000000}"/>
    <cellStyle name="Comma 4" xfId="8" xr:uid="{00000000-0005-0000-0000-000007000000}"/>
    <cellStyle name="Comma 4 2" xfId="9" xr:uid="{00000000-0005-0000-0000-000008000000}"/>
    <cellStyle name="Comma 5" xfId="10" xr:uid="{00000000-0005-0000-0000-000009000000}"/>
    <cellStyle name="Comma 5 2" xfId="11" xr:uid="{00000000-0005-0000-0000-00000A000000}"/>
    <cellStyle name="Comma 5 3" xfId="12" xr:uid="{00000000-0005-0000-0000-00000B000000}"/>
    <cellStyle name="Comma 5 3 2" xfId="13" xr:uid="{00000000-0005-0000-0000-00000C000000}"/>
    <cellStyle name="Comma 6" xfId="14" xr:uid="{00000000-0005-0000-0000-00000D000000}"/>
    <cellStyle name="Comma 6 2" xfId="15" xr:uid="{00000000-0005-0000-0000-00000E000000}"/>
    <cellStyle name="Comma 7" xfId="16" xr:uid="{00000000-0005-0000-0000-00000F000000}"/>
    <cellStyle name="Currency 2" xfId="17" xr:uid="{00000000-0005-0000-0000-000010000000}"/>
    <cellStyle name="Currency 3" xfId="18" xr:uid="{00000000-0005-0000-0000-000011000000}"/>
    <cellStyle name="Hyperlink 2 2" xfId="19" xr:uid="{00000000-0005-0000-0000-000012000000}"/>
    <cellStyle name="Hyperlink 3 2" xfId="20" xr:uid="{00000000-0005-0000-0000-000013000000}"/>
    <cellStyle name="Normal" xfId="0" builtinId="0"/>
    <cellStyle name="Normal 2 2" xfId="21" xr:uid="{00000000-0005-0000-0000-000015000000}"/>
    <cellStyle name="Normal 2 2 2" xfId="22" xr:uid="{00000000-0005-0000-0000-000016000000}"/>
    <cellStyle name="Normal 2 2 2 2" xfId="23" xr:uid="{00000000-0005-0000-0000-000017000000}"/>
    <cellStyle name="Normal 2 2 2 3" xfId="24" xr:uid="{00000000-0005-0000-0000-000018000000}"/>
    <cellStyle name="Normal 2 2 3" xfId="25" xr:uid="{00000000-0005-0000-0000-000019000000}"/>
    <cellStyle name="Normal 2 2 4" xfId="26" xr:uid="{00000000-0005-0000-0000-00001A000000}"/>
    <cellStyle name="Normal 2 2 5" xfId="27" xr:uid="{00000000-0005-0000-0000-00001B000000}"/>
    <cellStyle name="Normal 2 3" xfId="28" xr:uid="{00000000-0005-0000-0000-00001C000000}"/>
    <cellStyle name="Normal 2 3 2" xfId="29" xr:uid="{00000000-0005-0000-0000-00001D000000}"/>
    <cellStyle name="Normal 2 3 3" xfId="30" xr:uid="{00000000-0005-0000-0000-00001E000000}"/>
    <cellStyle name="Normal 2 4" xfId="31" xr:uid="{00000000-0005-0000-0000-00001F000000}"/>
    <cellStyle name="Normal 2 5" xfId="32" xr:uid="{00000000-0005-0000-0000-000020000000}"/>
    <cellStyle name="Normal 2 6" xfId="33" xr:uid="{00000000-0005-0000-0000-000021000000}"/>
    <cellStyle name="Normal 3 2" xfId="34" xr:uid="{00000000-0005-0000-0000-000022000000}"/>
    <cellStyle name="Normal 3 2 2" xfId="35" xr:uid="{00000000-0005-0000-0000-000023000000}"/>
    <cellStyle name="Normal 3 2 3" xfId="36" xr:uid="{00000000-0005-0000-0000-000024000000}"/>
    <cellStyle name="Normal 3 2 4" xfId="37" xr:uid="{00000000-0005-0000-0000-000025000000}"/>
    <cellStyle name="Normal 3 2 4 2" xfId="38" xr:uid="{00000000-0005-0000-0000-000026000000}"/>
    <cellStyle name="Normal 3 2 4 3" xfId="39" xr:uid="{00000000-0005-0000-0000-000027000000}"/>
    <cellStyle name="Normal 3 2 5" xfId="40" xr:uid="{00000000-0005-0000-0000-000028000000}"/>
    <cellStyle name="Normal 3 3" xfId="41" xr:uid="{00000000-0005-0000-0000-000029000000}"/>
    <cellStyle name="Normal 3 4" xfId="42" xr:uid="{00000000-0005-0000-0000-00002A000000}"/>
    <cellStyle name="Normal 3 5" xfId="43" xr:uid="{00000000-0005-0000-0000-00002B000000}"/>
    <cellStyle name="Normal 4" xfId="44" xr:uid="{00000000-0005-0000-0000-00002C000000}"/>
    <cellStyle name="Normal 4 2" xfId="45" xr:uid="{00000000-0005-0000-0000-00002D000000}"/>
    <cellStyle name="Normal 4 2 2" xfId="46" xr:uid="{00000000-0005-0000-0000-00002E000000}"/>
    <cellStyle name="Normal 4 2 3" xfId="47" xr:uid="{00000000-0005-0000-0000-00002F000000}"/>
    <cellStyle name="Normal 4 3" xfId="48" xr:uid="{00000000-0005-0000-0000-000030000000}"/>
    <cellStyle name="Normal 5" xfId="49" xr:uid="{00000000-0005-0000-0000-000031000000}"/>
    <cellStyle name="Normal 5 2" xfId="50" xr:uid="{00000000-0005-0000-0000-000032000000}"/>
    <cellStyle name="Normal 5 3" xfId="51" xr:uid="{00000000-0005-0000-0000-000033000000}"/>
    <cellStyle name="Normal 5 4" xfId="52" xr:uid="{00000000-0005-0000-0000-000034000000}"/>
    <cellStyle name="Normal 6" xfId="53" xr:uid="{00000000-0005-0000-0000-000035000000}"/>
    <cellStyle name="Normal 6 2" xfId="54" xr:uid="{00000000-0005-0000-0000-000036000000}"/>
    <cellStyle name="Normal 6 3" xfId="55" xr:uid="{00000000-0005-0000-0000-000037000000}"/>
    <cellStyle name="Normal 6 3 2" xfId="56" xr:uid="{00000000-0005-0000-0000-000038000000}"/>
    <cellStyle name="Normal 7" xfId="57" xr:uid="{00000000-0005-0000-0000-000039000000}"/>
    <cellStyle name="Normal 7 2" xfId="58" xr:uid="{00000000-0005-0000-0000-00003A000000}"/>
    <cellStyle name="Normal 8" xfId="59" xr:uid="{00000000-0005-0000-0000-00003B000000}"/>
    <cellStyle name="Normal 9" xfId="60" xr:uid="{00000000-0005-0000-0000-00003C000000}"/>
    <cellStyle name="Percent 10" xfId="61" xr:uid="{00000000-0005-0000-0000-00003D000000}"/>
    <cellStyle name="Percent 10 2" xfId="62" xr:uid="{00000000-0005-0000-0000-00003E000000}"/>
    <cellStyle name="Percent 2" xfId="63" xr:uid="{00000000-0005-0000-0000-00003F000000}"/>
    <cellStyle name="Percent 2 2" xfId="64" xr:uid="{00000000-0005-0000-0000-000040000000}"/>
    <cellStyle name="Percent 2 3" xfId="65" xr:uid="{00000000-0005-0000-0000-000041000000}"/>
    <cellStyle name="Percent 2 3 2" xfId="66" xr:uid="{00000000-0005-0000-0000-000042000000}"/>
    <cellStyle name="Percent 2 3 3" xfId="67" xr:uid="{00000000-0005-0000-0000-000043000000}"/>
    <cellStyle name="Percent 2 3 4" xfId="68" xr:uid="{00000000-0005-0000-0000-000044000000}"/>
    <cellStyle name="Percent 2 4" xfId="69" xr:uid="{00000000-0005-0000-0000-000045000000}"/>
    <cellStyle name="Percent 2 5" xfId="70" xr:uid="{00000000-0005-0000-0000-000046000000}"/>
    <cellStyle name="Percent 3" xfId="71" xr:uid="{00000000-0005-0000-0000-000047000000}"/>
    <cellStyle name="Percent 3 2" xfId="72" xr:uid="{00000000-0005-0000-0000-000048000000}"/>
    <cellStyle name="Percent 4" xfId="73" xr:uid="{00000000-0005-0000-0000-000049000000}"/>
    <cellStyle name="Percent 4 2" xfId="74" xr:uid="{00000000-0005-0000-0000-00004A000000}"/>
    <cellStyle name="Percent 5" xfId="75" xr:uid="{00000000-0005-0000-0000-00004B000000}"/>
    <cellStyle name="Percent 5 2" xfId="76" xr:uid="{00000000-0005-0000-0000-00004C000000}"/>
    <cellStyle name="Percent 5 2 2" xfId="77" xr:uid="{00000000-0005-0000-0000-00004D000000}"/>
    <cellStyle name="Percent 5 2 3" xfId="78" xr:uid="{00000000-0005-0000-0000-00004E000000}"/>
    <cellStyle name="Percent 5 2 3 2" xfId="79" xr:uid="{00000000-0005-0000-0000-00004F000000}"/>
    <cellStyle name="Percent 5 3" xfId="80" xr:uid="{00000000-0005-0000-0000-000050000000}"/>
    <cellStyle name="Percent 5 3 2" xfId="81" xr:uid="{00000000-0005-0000-0000-000051000000}"/>
    <cellStyle name="Percent 6" xfId="82" xr:uid="{00000000-0005-0000-0000-000052000000}"/>
    <cellStyle name="Percent 6 2" xfId="83" xr:uid="{00000000-0005-0000-0000-000053000000}"/>
    <cellStyle name="Percent 7" xfId="84" xr:uid="{00000000-0005-0000-0000-000054000000}"/>
    <cellStyle name="Percent 7 2" xfId="85" xr:uid="{00000000-0005-0000-0000-000055000000}"/>
    <cellStyle name="Percent 7 3" xfId="86" xr:uid="{00000000-0005-0000-0000-000056000000}"/>
    <cellStyle name="Percent 7 4" xfId="87" xr:uid="{00000000-0005-0000-0000-000057000000}"/>
    <cellStyle name="Percent 7 4 2" xfId="88" xr:uid="{00000000-0005-0000-0000-000058000000}"/>
    <cellStyle name="Percent 7 5" xfId="89" xr:uid="{00000000-0005-0000-0000-000059000000}"/>
    <cellStyle name="Percent 7 5 2" xfId="90" xr:uid="{00000000-0005-0000-0000-00005A000000}"/>
    <cellStyle name="Percent 8" xfId="91" xr:uid="{00000000-0005-0000-0000-00005B000000}"/>
    <cellStyle name="Percent 8 2" xfId="92" xr:uid="{00000000-0005-0000-0000-00005C000000}"/>
    <cellStyle name="Percent 8 3" xfId="93" xr:uid="{00000000-0005-0000-0000-00005D000000}"/>
    <cellStyle name="Percent 8 3 2" xfId="94" xr:uid="{00000000-0005-0000-0000-00005E000000}"/>
    <cellStyle name="Percent 9" xfId="95" xr:uid="{00000000-0005-0000-0000-00005F000000}"/>
  </cellStyles>
  <dxfs count="3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ZA" sz="1100" b="1" i="0" baseline="0">
                <a:effectLst/>
              </a:rPr>
              <a:t>Margin Comparison / Marge Vergelyking: Limpopo Irrigation (R/ha)</a:t>
            </a:r>
            <a:endParaRPr lang="en-GB" sz="1100">
              <a:effectLst/>
            </a:endParaRPr>
          </a:p>
        </c:rich>
      </c:tx>
      <c:overlay val="0"/>
      <c:spPr>
        <a:noFill/>
        <a:ln w="25400">
          <a:noFill/>
        </a:ln>
      </c:spPr>
    </c:title>
    <c:autoTitleDeleted val="0"/>
    <c:plotArea>
      <c:layout>
        <c:manualLayout>
          <c:layoutTarget val="inner"/>
          <c:xMode val="edge"/>
          <c:yMode val="edge"/>
          <c:x val="0.11843363555286714"/>
          <c:y val="0.15729869457730999"/>
          <c:w val="0.81471911804535091"/>
          <c:h val="0.66071133167907359"/>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Comparison'!$B$2:$E$2</c:f>
              <c:strCache>
                <c:ptCount val="3"/>
                <c:pt idx="0">
                  <c:v>Irr-Maize</c:v>
                </c:pt>
                <c:pt idx="1">
                  <c:v>Irr-Soy</c:v>
                </c:pt>
                <c:pt idx="2">
                  <c:v>Irr-Sunflower</c:v>
                </c:pt>
              </c:strCache>
            </c:strRef>
          </c:cat>
          <c:val>
            <c:numRef>
              <c:f>'Crop Comparison'!$B$34:$E$34</c:f>
              <c:numCache>
                <c:formatCode>"R"\ #\ ##0</c:formatCode>
                <c:ptCount val="3"/>
                <c:pt idx="0">
                  <c:v>9116.7748629259404</c:v>
                </c:pt>
                <c:pt idx="1">
                  <c:v>6965.9966281757515</c:v>
                </c:pt>
                <c:pt idx="2">
                  <c:v>7341.7011509306467</c:v>
                </c:pt>
              </c:numCache>
            </c:numRef>
          </c:val>
          <c:extLst>
            <c:ext xmlns:c16="http://schemas.microsoft.com/office/drawing/2014/chart" uri="{C3380CC4-5D6E-409C-BE32-E72D297353CC}">
              <c16:uniqueId val="{00000000-6C95-4DEB-9EBA-D191F4F89557}"/>
            </c:ext>
          </c:extLst>
        </c:ser>
        <c:ser>
          <c:idx val="1"/>
          <c:order val="1"/>
          <c:tx>
            <c:strRef>
              <c:f>'Crop Comparison'!$A$35</c:f>
              <c:strCache>
                <c:ptCount val="1"/>
                <c:pt idx="0">
                  <c:v>4) NETT MARGIN  (R/ha)</c:v>
                </c:pt>
              </c:strCache>
            </c:strRef>
          </c:tx>
          <c:spPr>
            <a:noFill/>
            <a:ln w="31750">
              <a:solidFill>
                <a:srgbClr val="FF0000"/>
              </a:solidFill>
            </a:ln>
          </c:spPr>
          <c:invertIfNegative val="0"/>
          <c:dLbls>
            <c:spPr>
              <a:ln>
                <a:solidFill>
                  <a:srgbClr val="FF0000"/>
                </a:solidFill>
              </a:ln>
            </c:spPr>
            <c:txPr>
              <a:bodyPr/>
              <a:lstStyle/>
              <a:p>
                <a:pPr>
                  <a:defRPr sz="105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'Crop Comparison'!$B$35:$E$35</c:f>
              <c:numCache>
                <c:formatCode>"R"\ #\ ##0</c:formatCode>
                <c:ptCount val="3"/>
                <c:pt idx="0">
                  <c:v>706.04486292594083</c:v>
                </c:pt>
                <c:pt idx="1">
                  <c:v>-232.70337182424555</c:v>
                </c:pt>
                <c:pt idx="2">
                  <c:v>423.69115093064647</c:v>
                </c:pt>
              </c:numCache>
            </c:numRef>
          </c:val>
          <c:extLst>
            <c:ext xmlns:c16="http://schemas.microsoft.com/office/drawing/2014/chart" uri="{C3380CC4-5D6E-409C-BE32-E72D297353CC}">
              <c16:uniqueId val="{00000001-6C95-4DEB-9EBA-D191F4F89557}"/>
            </c:ext>
          </c:extLst>
        </c:ser>
        <c:dLbls>
          <c:showLegendKey val="0"/>
          <c:showVal val="0"/>
          <c:showCatName val="0"/>
          <c:showSerName val="0"/>
          <c:showPercent val="0"/>
          <c:showBubbleSize val="0"/>
        </c:dLbls>
        <c:gapWidth val="150"/>
        <c:axId val="1346099936"/>
        <c:axId val="1"/>
      </c:barChart>
      <c:catAx>
        <c:axId val="1346099936"/>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46099936"/>
        <c:crosses val="autoZero"/>
        <c:crossBetween val="between"/>
      </c:valAx>
      <c:spPr>
        <a:noFill/>
        <a:ln w="25400">
          <a:noFill/>
        </a:ln>
      </c:spPr>
    </c:plotArea>
    <c:legend>
      <c:legendPos val="r"/>
      <c:layout>
        <c:manualLayout>
          <c:xMode val="edge"/>
          <c:yMode val="edge"/>
          <c:x val="0.10049100795420549"/>
          <c:y val="0.90997668405593224"/>
          <c:w val="0.84120247552782967"/>
          <c:h val="8.788166350966375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1021978</xdr:colOff>
      <xdr:row>3</xdr:row>
      <xdr:rowOff>8964</xdr:rowOff>
    </xdr:from>
    <xdr:to>
      <xdr:col>3</xdr:col>
      <xdr:colOff>286871</xdr:colOff>
      <xdr:row>7</xdr:row>
      <xdr:rowOff>136374</xdr:rowOff>
    </xdr:to>
    <xdr:pic>
      <xdr:nvPicPr>
        <xdr:cNvPr id="2" name="Picture 1" descr="GrainSA - YouTube">
          <a:extLst>
            <a:ext uri="{FF2B5EF4-FFF2-40B4-BE49-F238E27FC236}">
              <a16:creationId xmlns:a16="http://schemas.microsoft.com/office/drawing/2014/main" id="{A43DD24D-783F-45E2-AD1E-6C8EF3E57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7907" y="896470"/>
          <a:ext cx="831252" cy="808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800100</xdr:colOff>
      <xdr:row>47</xdr:row>
      <xdr:rowOff>15240</xdr:rowOff>
    </xdr:to>
    <xdr:pic>
      <xdr:nvPicPr>
        <xdr:cNvPr id="19133" name="Picture 3" descr="http://www.maizetrust.co.za/images/masthead.jpg">
          <a:extLst>
            <a:ext uri="{FF2B5EF4-FFF2-40B4-BE49-F238E27FC236}">
              <a16:creationId xmlns:a16="http://schemas.microsoft.com/office/drawing/2014/main" id="{E1B7CA1B-9E08-D656-F2EE-D1021C7A36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2440"/>
          <a:ext cx="8001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729342</xdr:colOff>
      <xdr:row>0</xdr:row>
      <xdr:rowOff>0</xdr:rowOff>
    </xdr:from>
    <xdr:to>
      <xdr:col>8</xdr:col>
      <xdr:colOff>970268</xdr:colOff>
      <xdr:row>2</xdr:row>
      <xdr:rowOff>321384</xdr:rowOff>
    </xdr:to>
    <xdr:pic>
      <xdr:nvPicPr>
        <xdr:cNvPr id="2" name="Picture 1" descr="GrainSA - YouTube">
          <a:extLst>
            <a:ext uri="{FF2B5EF4-FFF2-40B4-BE49-F238E27FC236}">
              <a16:creationId xmlns:a16="http://schemas.microsoft.com/office/drawing/2014/main" id="{CBE3B166-BA0E-4EFF-AA94-82701AB7C1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16885" y="0"/>
          <a:ext cx="1220640" cy="947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726140</xdr:colOff>
      <xdr:row>0</xdr:row>
      <xdr:rowOff>0</xdr:rowOff>
    </xdr:from>
    <xdr:to>
      <xdr:col>8</xdr:col>
      <xdr:colOff>974686</xdr:colOff>
      <xdr:row>2</xdr:row>
      <xdr:rowOff>321384</xdr:rowOff>
    </xdr:to>
    <xdr:pic>
      <xdr:nvPicPr>
        <xdr:cNvPr id="2" name="Picture 1" descr="GrainSA - YouTube">
          <a:extLst>
            <a:ext uri="{FF2B5EF4-FFF2-40B4-BE49-F238E27FC236}">
              <a16:creationId xmlns:a16="http://schemas.microsoft.com/office/drawing/2014/main" id="{D06FC809-3B24-4021-887C-EBBFB4BC83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0164" y="0"/>
          <a:ext cx="1227043" cy="943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647700</xdr:colOff>
      <xdr:row>111</xdr:row>
      <xdr:rowOff>0</xdr:rowOff>
    </xdr:from>
    <xdr:to>
      <xdr:col>8</xdr:col>
      <xdr:colOff>769620</xdr:colOff>
      <xdr:row>114</xdr:row>
      <xdr:rowOff>121920</xdr:rowOff>
    </xdr:to>
    <xdr:pic>
      <xdr:nvPicPr>
        <xdr:cNvPr id="118789" name="Picture 2" descr="GSA">
          <a:extLst>
            <a:ext uri="{FF2B5EF4-FFF2-40B4-BE49-F238E27FC236}">
              <a16:creationId xmlns:a16="http://schemas.microsoft.com/office/drawing/2014/main" id="{1C439FAA-ECDE-FAC5-9EDA-970267F1C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9760" y="19232880"/>
          <a:ext cx="110490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487680</xdr:colOff>
      <xdr:row>110</xdr:row>
      <xdr:rowOff>45720</xdr:rowOff>
    </xdr:from>
    <xdr:to>
      <xdr:col>8</xdr:col>
      <xdr:colOff>746760</xdr:colOff>
      <xdr:row>114</xdr:row>
      <xdr:rowOff>121920</xdr:rowOff>
    </xdr:to>
    <xdr:pic>
      <xdr:nvPicPr>
        <xdr:cNvPr id="118790" name="Picture 2" descr="GSA">
          <a:extLst>
            <a:ext uri="{FF2B5EF4-FFF2-40B4-BE49-F238E27FC236}">
              <a16:creationId xmlns:a16="http://schemas.microsoft.com/office/drawing/2014/main" id="{76AC8608-0097-E3E9-1EE3-0A8E918540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49740" y="19110960"/>
          <a:ext cx="124206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892629</xdr:colOff>
      <xdr:row>0</xdr:row>
      <xdr:rowOff>0</xdr:rowOff>
    </xdr:from>
    <xdr:to>
      <xdr:col>8</xdr:col>
      <xdr:colOff>969135</xdr:colOff>
      <xdr:row>3</xdr:row>
      <xdr:rowOff>26653</xdr:rowOff>
    </xdr:to>
    <xdr:pic>
      <xdr:nvPicPr>
        <xdr:cNvPr id="2" name="Picture 1" descr="GrainSA - YouTube">
          <a:extLst>
            <a:ext uri="{FF2B5EF4-FFF2-40B4-BE49-F238E27FC236}">
              <a16:creationId xmlns:a16="http://schemas.microsoft.com/office/drawing/2014/main" id="{69676609-E5D7-4782-AC16-6089A98BC6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53600" y="0"/>
          <a:ext cx="1063841" cy="95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914400</xdr:colOff>
      <xdr:row>0</xdr:row>
      <xdr:rowOff>32658</xdr:rowOff>
    </xdr:from>
    <xdr:to>
      <xdr:col>9</xdr:col>
      <xdr:colOff>18812</xdr:colOff>
      <xdr:row>3</xdr:row>
      <xdr:rowOff>41350</xdr:rowOff>
    </xdr:to>
    <xdr:pic>
      <xdr:nvPicPr>
        <xdr:cNvPr id="2" name="Picture 1" descr="GrainSA - YouTube">
          <a:extLst>
            <a:ext uri="{FF2B5EF4-FFF2-40B4-BE49-F238E27FC236}">
              <a16:creationId xmlns:a16="http://schemas.microsoft.com/office/drawing/2014/main" id="{D6274935-4EF5-4CD5-AC40-47AC77C396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5371" y="32658"/>
          <a:ext cx="1063841" cy="95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37</xdr:row>
      <xdr:rowOff>38100</xdr:rowOff>
    </xdr:from>
    <xdr:to>
      <xdr:col>4</xdr:col>
      <xdr:colOff>723900</xdr:colOff>
      <xdr:row>55</xdr:row>
      <xdr:rowOff>91440</xdr:rowOff>
    </xdr:to>
    <xdr:graphicFrame macro="">
      <xdr:nvGraphicFramePr>
        <xdr:cNvPr id="92211" name="Chart 1">
          <a:extLst>
            <a:ext uri="{FF2B5EF4-FFF2-40B4-BE49-F238E27FC236}">
              <a16:creationId xmlns:a16="http://schemas.microsoft.com/office/drawing/2014/main" id="{89733656-374D-7720-9381-D7E851B9B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1889805</xdr:colOff>
      <xdr:row>3</xdr:row>
      <xdr:rowOff>22860</xdr:rowOff>
    </xdr:from>
    <xdr:to>
      <xdr:col>0</xdr:col>
      <xdr:colOff>2953646</xdr:colOff>
      <xdr:row>8</xdr:row>
      <xdr:rowOff>48969</xdr:rowOff>
    </xdr:to>
    <xdr:pic>
      <xdr:nvPicPr>
        <xdr:cNvPr id="2" name="Picture 1" descr="GrainSA - YouTube">
          <a:extLst>
            <a:ext uri="{FF2B5EF4-FFF2-40B4-BE49-F238E27FC236}">
              <a16:creationId xmlns:a16="http://schemas.microsoft.com/office/drawing/2014/main" id="{4E62DAB7-3674-4A52-99B2-B3756F5AC0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9805" y="571500"/>
          <a:ext cx="1063841" cy="95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Limpopo%20besproei%20model.xlsx" TargetMode="External"/><Relationship Id="rId1" Type="http://schemas.openxmlformats.org/officeDocument/2006/relationships/externalLinkPath" Target="/sites/Bedryfsbediening/Shared%20Documents/Produksie/Produksie%20Begroting/Somer%20gewas%20streke/Somer%20modelle/2023-24/GSA-23-24%20Limpopo%20besproei%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Limpopo%20besproei%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Bes-mielies "/>
      <sheetName val="Bes-soja"/>
      <sheetName val="Bes- Sorghum"/>
      <sheetName val="Bes-Sonneblom"/>
      <sheetName val="Crop Comparison"/>
      <sheetName val="Rev meters"/>
      <sheetName val="Rent calculations"/>
    </sheetNames>
    <sheetDataSet>
      <sheetData sheetId="0"/>
      <sheetData sheetId="1">
        <row r="5">
          <cell r="B5">
            <v>3721</v>
          </cell>
        </row>
      </sheetData>
      <sheetData sheetId="2"/>
      <sheetData sheetId="3"/>
      <sheetData sheetId="4"/>
      <sheetData sheetId="5"/>
      <sheetData sheetId="6">
        <row r="20">
          <cell r="E20">
            <v>372</v>
          </cell>
        </row>
        <row r="232">
          <cell r="D232">
            <v>8410.73</v>
          </cell>
        </row>
      </sheetData>
      <sheetData sheetId="7">
        <row r="20">
          <cell r="E20">
            <v>146</v>
          </cell>
        </row>
        <row r="232">
          <cell r="D232">
            <v>7198.6999999999989</v>
          </cell>
        </row>
      </sheetData>
      <sheetData sheetId="8">
        <row r="26">
          <cell r="E26">
            <v>3</v>
          </cell>
          <cell r="F26">
            <v>4</v>
          </cell>
          <cell r="G26">
            <v>5</v>
          </cell>
          <cell r="H26">
            <v>6</v>
          </cell>
          <cell r="I26">
            <v>7</v>
          </cell>
          <cell r="J26">
            <v>8</v>
          </cell>
        </row>
      </sheetData>
      <sheetData sheetId="9">
        <row r="20">
          <cell r="E20">
            <v>213</v>
          </cell>
        </row>
        <row r="230">
          <cell r="D230">
            <v>6918.01</v>
          </cell>
        </row>
      </sheetData>
      <sheetData sheetId="10">
        <row r="30">
          <cell r="D30">
            <v>7215.57</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Bes-mielies "/>
      <sheetName val="Bes-soja"/>
      <sheetName val="Bes- Sorghum"/>
      <sheetName val="Bes-Sonneblom"/>
      <sheetName val="Crop Comparison"/>
      <sheetName val="Rent calculations"/>
    </sheetNames>
    <sheetDataSet>
      <sheetData sheetId="0"/>
      <sheetData sheetId="1"/>
      <sheetData sheetId="2"/>
      <sheetData sheetId="3"/>
      <sheetData sheetId="4"/>
      <sheetData sheetId="5"/>
      <sheetData sheetId="6"/>
      <sheetData sheetId="7"/>
      <sheetData sheetId="8"/>
      <sheetData sheetId="9"/>
      <sheetData sheetId="10"/>
      <sheetData sheetId="11">
        <row r="2">
          <cell r="B2" t="str">
            <v>Irr-Maize</v>
          </cell>
          <cell r="C2" t="str">
            <v>Irr-Soy</v>
          </cell>
          <cell r="D2" t="str">
            <v>Irr-Sorghum</v>
          </cell>
          <cell r="E2" t="str">
            <v>Irr-Sunflower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zoomScale="85" zoomScaleNormal="85" workbookViewId="0">
      <selection activeCell="D7" sqref="D7"/>
    </sheetView>
  </sheetViews>
  <sheetFormatPr defaultColWidth="9.109375" defaultRowHeight="13.2" x14ac:dyDescent="0.25"/>
  <cols>
    <col min="1" max="1" width="44.6640625" style="18" customWidth="1"/>
    <col min="2" max="2" width="18.109375" style="18" customWidth="1"/>
    <col min="3" max="3" width="4.88671875" style="18" customWidth="1"/>
    <col min="4" max="4" width="28.109375" style="18" customWidth="1"/>
    <col min="5" max="12" width="10.6640625" style="18" customWidth="1"/>
    <col min="13" max="14" width="9.109375" style="18"/>
    <col min="15" max="15" width="2.88671875" style="18" customWidth="1"/>
    <col min="16" max="16" width="22.6640625" style="18" customWidth="1"/>
    <col min="17" max="17" width="11.6640625" style="18" customWidth="1"/>
    <col min="18" max="26" width="9.44140625" style="18" customWidth="1"/>
    <col min="27" max="16384" width="9.109375" style="18"/>
  </cols>
  <sheetData>
    <row r="1" spans="1:26" s="120" customFormat="1" ht="25.5" customHeight="1" x14ac:dyDescent="0.4">
      <c r="A1" s="135" t="s">
        <v>103</v>
      </c>
      <c r="B1" s="131" t="s">
        <v>113</v>
      </c>
      <c r="C1" s="119"/>
      <c r="D1" s="119"/>
      <c r="E1" s="119"/>
      <c r="F1" s="119"/>
      <c r="G1" s="119"/>
      <c r="H1" s="119"/>
      <c r="I1" s="119"/>
      <c r="J1" s="119"/>
      <c r="K1" s="119"/>
      <c r="L1" s="119"/>
      <c r="M1" s="119"/>
      <c r="N1" s="119"/>
    </row>
    <row r="2" spans="1:26" s="120" customFormat="1" ht="13.5" customHeight="1" x14ac:dyDescent="0.3">
      <c r="A2" s="121" t="s">
        <v>49</v>
      </c>
      <c r="B2" s="147">
        <v>45478</v>
      </c>
      <c r="C2" s="119"/>
      <c r="D2" s="119"/>
      <c r="E2" s="119"/>
      <c r="F2" s="121"/>
      <c r="G2" s="122"/>
      <c r="H2" s="119"/>
      <c r="I2" s="119"/>
      <c r="J2" s="119"/>
      <c r="K2" s="119"/>
      <c r="L2" s="119"/>
      <c r="M2" s="119"/>
      <c r="N2" s="119"/>
    </row>
    <row r="3" spans="1:26" s="120" customFormat="1" ht="31.5" customHeight="1" x14ac:dyDescent="0.3">
      <c r="A3" s="154" t="s">
        <v>50</v>
      </c>
      <c r="B3" s="153" t="s">
        <v>1</v>
      </c>
      <c r="C3" s="119"/>
      <c r="D3" s="153" t="s">
        <v>51</v>
      </c>
      <c r="E3" s="119"/>
      <c r="F3" s="121"/>
      <c r="G3" s="122"/>
      <c r="H3" s="119"/>
      <c r="I3" s="119"/>
      <c r="J3" s="119"/>
      <c r="K3" s="119"/>
      <c r="L3" s="119"/>
    </row>
    <row r="4" spans="1:26" s="120" customFormat="1" ht="13.5" customHeight="1" x14ac:dyDescent="0.3">
      <c r="A4" s="162" t="s">
        <v>110</v>
      </c>
      <c r="B4" s="136">
        <v>3810</v>
      </c>
      <c r="C4" s="149"/>
      <c r="D4" s="136">
        <v>329</v>
      </c>
      <c r="E4" s="119"/>
      <c r="F4" s="123"/>
      <c r="G4" s="122"/>
      <c r="H4" s="119"/>
      <c r="I4" s="119"/>
      <c r="J4" s="119"/>
      <c r="K4" s="119"/>
      <c r="L4" s="119"/>
    </row>
    <row r="5" spans="1:26" s="120" customFormat="1" ht="13.5" customHeight="1" x14ac:dyDescent="0.3">
      <c r="A5" s="162" t="s">
        <v>111</v>
      </c>
      <c r="B5" s="136">
        <v>8300</v>
      </c>
      <c r="C5" s="149"/>
      <c r="D5" s="136">
        <v>303</v>
      </c>
      <c r="E5" s="119"/>
      <c r="F5" s="121"/>
      <c r="G5" s="122"/>
      <c r="H5" s="119"/>
      <c r="I5" s="119"/>
      <c r="J5" s="119"/>
      <c r="K5" s="119"/>
      <c r="L5" s="119"/>
      <c r="M5" s="119"/>
      <c r="N5" s="119"/>
    </row>
    <row r="6" spans="1:26" s="120" customFormat="1" ht="13.5" customHeight="1" x14ac:dyDescent="0.3">
      <c r="A6" s="162" t="s">
        <v>112</v>
      </c>
      <c r="B6" s="136">
        <v>8200</v>
      </c>
      <c r="C6" s="149"/>
      <c r="D6" s="136">
        <v>89</v>
      </c>
      <c r="E6" s="119"/>
      <c r="F6" s="121"/>
      <c r="G6" s="122"/>
      <c r="H6" s="119"/>
      <c r="I6" s="119"/>
      <c r="J6" s="119"/>
      <c r="K6" s="119"/>
      <c r="L6" s="119"/>
      <c r="M6" s="119"/>
      <c r="N6" s="119"/>
    </row>
    <row r="7" spans="1:26" s="120" customFormat="1" ht="13.5" customHeight="1" x14ac:dyDescent="0.3">
      <c r="A7" s="148" t="s">
        <v>104</v>
      </c>
      <c r="B7" s="136">
        <v>5800</v>
      </c>
      <c r="C7" s="149"/>
      <c r="D7" s="136">
        <v>63</v>
      </c>
      <c r="E7" s="119"/>
      <c r="F7" s="119"/>
      <c r="G7" s="119"/>
      <c r="H7" s="119"/>
      <c r="I7" s="119"/>
      <c r="J7" s="119"/>
      <c r="K7" s="119"/>
      <c r="L7" s="119"/>
      <c r="M7" s="119"/>
      <c r="N7" s="119"/>
    </row>
    <row r="8" spans="1:26" s="120" customFormat="1" ht="13.5" customHeight="1" x14ac:dyDescent="0.3">
      <c r="A8" s="124"/>
      <c r="B8" s="125"/>
      <c r="C8" s="119"/>
      <c r="D8" s="119"/>
      <c r="E8" s="119"/>
      <c r="F8" s="119"/>
      <c r="G8" s="119"/>
      <c r="H8" s="119"/>
      <c r="I8" s="119"/>
      <c r="J8" s="119"/>
      <c r="K8" s="119"/>
      <c r="L8" s="119"/>
      <c r="M8" s="119"/>
      <c r="N8" s="119"/>
    </row>
    <row r="9" spans="1:26" s="120" customFormat="1" ht="13.5" customHeight="1" x14ac:dyDescent="0.4">
      <c r="A9" s="135"/>
      <c r="B9" s="119"/>
      <c r="C9" s="119"/>
      <c r="D9" s="119"/>
      <c r="E9" s="119"/>
      <c r="F9" s="119"/>
      <c r="G9" s="119"/>
      <c r="H9" s="119"/>
      <c r="I9" s="119"/>
      <c r="J9" s="119"/>
      <c r="K9" s="119"/>
      <c r="L9" s="119"/>
      <c r="M9" s="119"/>
      <c r="N9" s="119"/>
    </row>
    <row r="10" spans="1:26" s="152" customFormat="1" ht="13.5" customHeight="1" x14ac:dyDescent="0.3">
      <c r="A10" s="150"/>
      <c r="B10" s="150"/>
      <c r="C10" s="119"/>
      <c r="D10" s="151"/>
      <c r="E10" s="151"/>
      <c r="F10" s="151"/>
      <c r="G10" s="151"/>
      <c r="H10" s="151"/>
      <c r="I10" s="151"/>
      <c r="J10" s="151"/>
      <c r="K10" s="151"/>
      <c r="L10" s="151"/>
      <c r="M10" s="151"/>
      <c r="N10" s="151"/>
    </row>
    <row r="11" spans="1:26" ht="20.25" customHeight="1" thickBot="1" x14ac:dyDescent="0.35">
      <c r="A11" s="143" t="s">
        <v>99</v>
      </c>
      <c r="B11" s="144"/>
      <c r="C11" s="126"/>
      <c r="D11" s="200" t="s">
        <v>91</v>
      </c>
      <c r="E11" s="201"/>
      <c r="F11" s="201"/>
      <c r="G11" s="201"/>
      <c r="H11" s="201"/>
      <c r="I11" s="201"/>
      <c r="J11" s="201"/>
      <c r="K11" s="201"/>
      <c r="L11" s="201"/>
      <c r="M11" s="201"/>
      <c r="N11" s="202"/>
      <c r="P11" s="200" t="s">
        <v>92</v>
      </c>
      <c r="Q11" s="201"/>
      <c r="R11" s="201"/>
      <c r="S11" s="201"/>
      <c r="T11" s="201"/>
      <c r="U11" s="201"/>
      <c r="V11" s="201"/>
      <c r="W11" s="201"/>
      <c r="X11" s="201"/>
      <c r="Y11" s="201"/>
      <c r="Z11" s="202"/>
    </row>
    <row r="12" spans="1:26" ht="13.5" customHeight="1" thickBot="1" x14ac:dyDescent="0.3">
      <c r="A12" s="137" t="s">
        <v>2</v>
      </c>
      <c r="B12" s="142">
        <f>'Crop Comparison'!B28</f>
        <v>32655.22513707406</v>
      </c>
      <c r="C12" s="127"/>
      <c r="D12" s="20"/>
      <c r="E12" s="21"/>
      <c r="F12" s="22"/>
      <c r="G12" s="23"/>
      <c r="H12" s="22"/>
      <c r="I12" s="22"/>
      <c r="J12" s="22" t="s">
        <v>3</v>
      </c>
      <c r="K12" s="24"/>
      <c r="L12" s="22"/>
      <c r="M12" s="24"/>
      <c r="N12" s="22"/>
      <c r="P12" s="20"/>
      <c r="Q12" s="21"/>
      <c r="R12" s="22"/>
      <c r="S12" s="23"/>
      <c r="T12" s="22"/>
      <c r="U12" s="22"/>
      <c r="V12" s="22" t="s">
        <v>3</v>
      </c>
      <c r="W12" s="24"/>
      <c r="X12" s="22"/>
      <c r="Y12" s="24"/>
      <c r="Z12" s="22"/>
    </row>
    <row r="13" spans="1:26" ht="13.5" customHeight="1" thickBot="1" x14ac:dyDescent="0.3">
      <c r="A13" s="137" t="s">
        <v>4</v>
      </c>
      <c r="B13" s="142">
        <f>'Crop Comparison'!B30</f>
        <v>8410.73</v>
      </c>
      <c r="C13" s="127"/>
      <c r="D13" s="195" t="s">
        <v>5</v>
      </c>
      <c r="E13" s="197"/>
      <c r="F13" s="25">
        <f>G13-250</f>
        <v>2810</v>
      </c>
      <c r="G13" s="25">
        <f>H13-250</f>
        <v>3060</v>
      </c>
      <c r="H13" s="25">
        <f>I13-250</f>
        <v>3310</v>
      </c>
      <c r="I13" s="25">
        <f>J13-250</f>
        <v>3560</v>
      </c>
      <c r="J13" s="26">
        <f>B18</f>
        <v>3810</v>
      </c>
      <c r="K13" s="25">
        <f>J13+250</f>
        <v>4060</v>
      </c>
      <c r="L13" s="25">
        <f>K13+250</f>
        <v>4310</v>
      </c>
      <c r="M13" s="25">
        <f>L13+250</f>
        <v>4560</v>
      </c>
      <c r="N13" s="25">
        <f>M13+250</f>
        <v>4810</v>
      </c>
      <c r="P13" s="195" t="s">
        <v>5</v>
      </c>
      <c r="Q13" s="197"/>
      <c r="R13" s="25">
        <f>S13-250</f>
        <v>2810</v>
      </c>
      <c r="S13" s="25">
        <f>T13-250</f>
        <v>3060</v>
      </c>
      <c r="T13" s="25">
        <f>U13-250</f>
        <v>3310</v>
      </c>
      <c r="U13" s="25">
        <f>V13-250</f>
        <v>3560</v>
      </c>
      <c r="V13" s="22">
        <f>J13</f>
        <v>3810</v>
      </c>
      <c r="W13" s="25">
        <f>V13+250</f>
        <v>4060</v>
      </c>
      <c r="X13" s="25">
        <f>W13+250</f>
        <v>4310</v>
      </c>
      <c r="Y13" s="25">
        <f>X13+250</f>
        <v>4560</v>
      </c>
      <c r="Z13" s="25">
        <f>Y13+250</f>
        <v>4810</v>
      </c>
    </row>
    <row r="14" spans="1:26" ht="13.5" customHeight="1" thickBot="1" x14ac:dyDescent="0.3">
      <c r="A14" s="138" t="s">
        <v>6</v>
      </c>
      <c r="B14" s="155">
        <f>B13+B12</f>
        <v>41065.955137074059</v>
      </c>
      <c r="C14" s="128"/>
      <c r="D14" s="198" t="s">
        <v>7</v>
      </c>
      <c r="E14" s="199"/>
      <c r="F14" s="27">
        <f t="shared" ref="F14:N14" si="0">F13-$B$19</f>
        <v>2481</v>
      </c>
      <c r="G14" s="27">
        <f t="shared" si="0"/>
        <v>2731</v>
      </c>
      <c r="H14" s="27">
        <f t="shared" si="0"/>
        <v>2981</v>
      </c>
      <c r="I14" s="27">
        <f t="shared" si="0"/>
        <v>3231</v>
      </c>
      <c r="J14" s="28">
        <f>J13-$B$19</f>
        <v>3481</v>
      </c>
      <c r="K14" s="27">
        <f t="shared" si="0"/>
        <v>3731</v>
      </c>
      <c r="L14" s="27">
        <f t="shared" si="0"/>
        <v>3981</v>
      </c>
      <c r="M14" s="27">
        <f t="shared" si="0"/>
        <v>4231</v>
      </c>
      <c r="N14" s="27">
        <f t="shared" si="0"/>
        <v>4481</v>
      </c>
      <c r="P14" s="198" t="s">
        <v>7</v>
      </c>
      <c r="Q14" s="199"/>
      <c r="R14" s="27">
        <f t="shared" ref="R14:Z14" si="1">R13-$B$19</f>
        <v>2481</v>
      </c>
      <c r="S14" s="27">
        <f t="shared" si="1"/>
        <v>2731</v>
      </c>
      <c r="T14" s="27">
        <f t="shared" si="1"/>
        <v>2981</v>
      </c>
      <c r="U14" s="27">
        <f t="shared" si="1"/>
        <v>3231</v>
      </c>
      <c r="V14" s="29">
        <f t="shared" si="1"/>
        <v>3481</v>
      </c>
      <c r="W14" s="27">
        <f t="shared" si="1"/>
        <v>3731</v>
      </c>
      <c r="X14" s="27">
        <f t="shared" si="1"/>
        <v>3981</v>
      </c>
      <c r="Y14" s="27">
        <f t="shared" si="1"/>
        <v>4231</v>
      </c>
      <c r="Z14" s="27">
        <f t="shared" si="1"/>
        <v>4481</v>
      </c>
    </row>
    <row r="15" spans="1:26" ht="13.5" customHeight="1" thickBot="1" x14ac:dyDescent="0.3">
      <c r="A15" s="137"/>
      <c r="B15" s="127"/>
      <c r="C15" s="127"/>
      <c r="D15" s="192" t="s">
        <v>8</v>
      </c>
      <c r="E15" s="30">
        <f>E16-0.5</f>
        <v>11</v>
      </c>
      <c r="F15" s="31">
        <f t="shared" ref="F15:N19" si="2">F$14-($B$14/$E15)</f>
        <v>-1252.2686488249146</v>
      </c>
      <c r="G15" s="32">
        <f t="shared" si="2"/>
        <v>-1002.2686488249146</v>
      </c>
      <c r="H15" s="32">
        <f t="shared" si="2"/>
        <v>-752.26864882491464</v>
      </c>
      <c r="I15" s="32">
        <f t="shared" si="2"/>
        <v>-502.26864882491464</v>
      </c>
      <c r="J15" s="32">
        <f t="shared" si="2"/>
        <v>-252.26864882491464</v>
      </c>
      <c r="K15" s="32">
        <f t="shared" si="2"/>
        <v>-2.268648824914635</v>
      </c>
      <c r="L15" s="32">
        <f t="shared" si="2"/>
        <v>247.73135117508536</v>
      </c>
      <c r="M15" s="33">
        <f t="shared" si="2"/>
        <v>497.73135117508536</v>
      </c>
      <c r="N15" s="34">
        <f t="shared" si="2"/>
        <v>747.73135117508536</v>
      </c>
      <c r="P15" s="192" t="s">
        <v>8</v>
      </c>
      <c r="Q15" s="30">
        <f>Q16-0.5</f>
        <v>11</v>
      </c>
      <c r="R15" s="31">
        <f>R$14-($B$12/$E15)</f>
        <v>-487.65683064309633</v>
      </c>
      <c r="S15" s="31">
        <f t="shared" ref="S15:Z19" si="3">S$14-($B$12/$E15)</f>
        <v>-237.65683064309633</v>
      </c>
      <c r="T15" s="31">
        <f t="shared" si="3"/>
        <v>12.343169356903672</v>
      </c>
      <c r="U15" s="31">
        <f t="shared" si="3"/>
        <v>262.34316935690367</v>
      </c>
      <c r="V15" s="31">
        <f t="shared" si="3"/>
        <v>512.34316935690367</v>
      </c>
      <c r="W15" s="31">
        <f t="shared" si="3"/>
        <v>762.34316935690367</v>
      </c>
      <c r="X15" s="31">
        <f t="shared" si="3"/>
        <v>1012.3431693569037</v>
      </c>
      <c r="Y15" s="31">
        <f t="shared" si="3"/>
        <v>1262.3431693569037</v>
      </c>
      <c r="Z15" s="31">
        <f t="shared" si="3"/>
        <v>1512.3431693569037</v>
      </c>
    </row>
    <row r="16" spans="1:26" ht="13.5" customHeight="1" thickBot="1" x14ac:dyDescent="0.3">
      <c r="A16" s="137" t="s">
        <v>9</v>
      </c>
      <c r="B16" s="139">
        <v>12</v>
      </c>
      <c r="C16" s="127"/>
      <c r="D16" s="193"/>
      <c r="E16" s="30">
        <f>E17-0.5</f>
        <v>11.5</v>
      </c>
      <c r="F16" s="35">
        <f t="shared" si="2"/>
        <v>-1089.9526206151354</v>
      </c>
      <c r="G16" s="36">
        <f t="shared" si="2"/>
        <v>-839.9526206151354</v>
      </c>
      <c r="H16" s="36">
        <f t="shared" si="2"/>
        <v>-589.9526206151354</v>
      </c>
      <c r="I16" s="36">
        <f t="shared" si="2"/>
        <v>-339.9526206151354</v>
      </c>
      <c r="J16" s="36">
        <f t="shared" si="2"/>
        <v>-89.952620615135402</v>
      </c>
      <c r="K16" s="37">
        <f t="shared" si="2"/>
        <v>160.0473793848646</v>
      </c>
      <c r="L16" s="37">
        <f t="shared" si="2"/>
        <v>410.0473793848646</v>
      </c>
      <c r="M16" s="37">
        <f t="shared" si="2"/>
        <v>660.0473793848646</v>
      </c>
      <c r="N16" s="38">
        <f t="shared" si="2"/>
        <v>910.0473793848646</v>
      </c>
      <c r="P16" s="193"/>
      <c r="Q16" s="30">
        <f>Q17-0.5</f>
        <v>11.5</v>
      </c>
      <c r="R16" s="31">
        <f>R$14-($B$12/$E16)</f>
        <v>-358.58479452817892</v>
      </c>
      <c r="S16" s="31">
        <f t="shared" si="3"/>
        <v>-108.58479452817892</v>
      </c>
      <c r="T16" s="31">
        <f t="shared" si="3"/>
        <v>141.41520547182108</v>
      </c>
      <c r="U16" s="31">
        <f t="shared" si="3"/>
        <v>391.41520547182108</v>
      </c>
      <c r="V16" s="31">
        <f t="shared" si="3"/>
        <v>641.41520547182108</v>
      </c>
      <c r="W16" s="31">
        <f t="shared" si="3"/>
        <v>891.41520547182108</v>
      </c>
      <c r="X16" s="31">
        <f t="shared" si="3"/>
        <v>1141.4152054718211</v>
      </c>
      <c r="Y16" s="31">
        <f t="shared" si="3"/>
        <v>1391.4152054718211</v>
      </c>
      <c r="Z16" s="31">
        <f t="shared" si="3"/>
        <v>1641.4152054718211</v>
      </c>
    </row>
    <row r="17" spans="1:26" ht="13.5" customHeight="1" thickBot="1" x14ac:dyDescent="0.3">
      <c r="A17" s="137"/>
      <c r="B17" s="127"/>
      <c r="C17" s="127"/>
      <c r="D17" s="193"/>
      <c r="E17" s="39">
        <f>B16</f>
        <v>12</v>
      </c>
      <c r="F17" s="35">
        <f t="shared" si="2"/>
        <v>-941.16292808950493</v>
      </c>
      <c r="G17" s="36">
        <f t="shared" si="2"/>
        <v>-691.16292808950493</v>
      </c>
      <c r="H17" s="36">
        <f>H$14-($B$14/$E17)</f>
        <v>-441.16292808950493</v>
      </c>
      <c r="I17" s="36">
        <f t="shared" si="2"/>
        <v>-191.16292808950493</v>
      </c>
      <c r="J17" s="37">
        <f t="shared" si="2"/>
        <v>58.837071910495069</v>
      </c>
      <c r="K17" s="37">
        <f t="shared" si="2"/>
        <v>308.83707191049507</v>
      </c>
      <c r="L17" s="37">
        <f t="shared" si="2"/>
        <v>558.83707191049507</v>
      </c>
      <c r="M17" s="37">
        <f t="shared" si="2"/>
        <v>808.83707191049507</v>
      </c>
      <c r="N17" s="38">
        <f t="shared" si="2"/>
        <v>1058.8370719104951</v>
      </c>
      <c r="P17" s="193"/>
      <c r="Q17" s="39">
        <f>E17</f>
        <v>12</v>
      </c>
      <c r="R17" s="31">
        <f>R$14-($B$12/$E17)</f>
        <v>-240.26876142283845</v>
      </c>
      <c r="S17" s="31">
        <f>S$14-($B$12/$E17)</f>
        <v>9.7312385771615482</v>
      </c>
      <c r="T17" s="31">
        <f t="shared" si="3"/>
        <v>259.73123857716155</v>
      </c>
      <c r="U17" s="31">
        <f t="shared" si="3"/>
        <v>509.73123857716155</v>
      </c>
      <c r="V17" s="31">
        <f>V$14-($B$12/$E17)</f>
        <v>759.73123857716155</v>
      </c>
      <c r="W17" s="31">
        <f t="shared" si="3"/>
        <v>1009.7312385771615</v>
      </c>
      <c r="X17" s="31">
        <f t="shared" si="3"/>
        <v>1259.7312385771615</v>
      </c>
      <c r="Y17" s="31">
        <f t="shared" si="3"/>
        <v>1509.7312385771615</v>
      </c>
      <c r="Z17" s="31">
        <f t="shared" si="3"/>
        <v>1759.7312385771615</v>
      </c>
    </row>
    <row r="18" spans="1:26" ht="13.5" customHeight="1" thickBot="1" x14ac:dyDescent="0.3">
      <c r="A18" s="137" t="s">
        <v>107</v>
      </c>
      <c r="B18" s="142">
        <f>$B$4</f>
        <v>3810</v>
      </c>
      <c r="C18" s="127"/>
      <c r="D18" s="193"/>
      <c r="E18" s="30">
        <f>E17+0.5</f>
        <v>12.5</v>
      </c>
      <c r="F18" s="35">
        <f t="shared" si="2"/>
        <v>-804.2764109659247</v>
      </c>
      <c r="G18" s="36">
        <f t="shared" si="2"/>
        <v>-554.2764109659247</v>
      </c>
      <c r="H18" s="36">
        <f t="shared" si="2"/>
        <v>-304.2764109659247</v>
      </c>
      <c r="I18" s="37">
        <f t="shared" si="2"/>
        <v>-54.276410965924697</v>
      </c>
      <c r="J18" s="37">
        <f t="shared" si="2"/>
        <v>195.7235890340753</v>
      </c>
      <c r="K18" s="37">
        <f t="shared" si="2"/>
        <v>445.7235890340753</v>
      </c>
      <c r="L18" s="37">
        <f t="shared" si="2"/>
        <v>695.7235890340753</v>
      </c>
      <c r="M18" s="37">
        <f t="shared" si="2"/>
        <v>945.7235890340753</v>
      </c>
      <c r="N18" s="38">
        <f t="shared" si="2"/>
        <v>1195.7235890340753</v>
      </c>
      <c r="P18" s="193"/>
      <c r="Q18" s="30">
        <f>Q17+0.5</f>
        <v>12.5</v>
      </c>
      <c r="R18" s="31">
        <f>R$14-($B$12/$E18)</f>
        <v>-131.41801096592462</v>
      </c>
      <c r="S18" s="31">
        <f t="shared" si="3"/>
        <v>118.58198903407538</v>
      </c>
      <c r="T18" s="31">
        <f t="shared" si="3"/>
        <v>368.58198903407538</v>
      </c>
      <c r="U18" s="31">
        <f t="shared" si="3"/>
        <v>618.58198903407538</v>
      </c>
      <c r="V18" s="31">
        <f t="shared" si="3"/>
        <v>868.58198903407538</v>
      </c>
      <c r="W18" s="31">
        <f t="shared" si="3"/>
        <v>1118.5819890340754</v>
      </c>
      <c r="X18" s="31">
        <f t="shared" si="3"/>
        <v>1368.5819890340754</v>
      </c>
      <c r="Y18" s="31">
        <f t="shared" si="3"/>
        <v>1618.5819890340754</v>
      </c>
      <c r="Z18" s="31">
        <f t="shared" si="3"/>
        <v>1868.5819890340754</v>
      </c>
    </row>
    <row r="19" spans="1:26" ht="13.5" customHeight="1" thickBot="1" x14ac:dyDescent="0.3">
      <c r="A19" s="140" t="s">
        <v>10</v>
      </c>
      <c r="B19" s="142">
        <f>D4</f>
        <v>329</v>
      </c>
      <c r="C19" s="127"/>
      <c r="D19" s="194"/>
      <c r="E19" s="30">
        <f>E18+0.5</f>
        <v>13</v>
      </c>
      <c r="F19" s="40">
        <f t="shared" si="2"/>
        <v>-677.91962592877371</v>
      </c>
      <c r="G19" s="41">
        <f t="shared" si="2"/>
        <v>-427.91962592877371</v>
      </c>
      <c r="H19" s="42">
        <f t="shared" si="2"/>
        <v>-177.91962592877371</v>
      </c>
      <c r="I19" s="42">
        <f t="shared" si="2"/>
        <v>72.080374071226288</v>
      </c>
      <c r="J19" s="42">
        <f t="shared" si="2"/>
        <v>322.08037407122629</v>
      </c>
      <c r="K19" s="42">
        <f t="shared" si="2"/>
        <v>572.08037407122629</v>
      </c>
      <c r="L19" s="42">
        <f t="shared" si="2"/>
        <v>822.08037407122629</v>
      </c>
      <c r="M19" s="42">
        <f t="shared" si="2"/>
        <v>1072.0803740712263</v>
      </c>
      <c r="N19" s="43">
        <f>N$14-($B$14/$E19)</f>
        <v>1322.0803740712263</v>
      </c>
      <c r="P19" s="194"/>
      <c r="Q19" s="30">
        <f>Q18+0.5</f>
        <v>13</v>
      </c>
      <c r="R19" s="31">
        <f>R$14-($B$12/$E19)</f>
        <v>-30.940395159543186</v>
      </c>
      <c r="S19" s="31">
        <f>S$14-($B$12/$E19)</f>
        <v>219.05960484045681</v>
      </c>
      <c r="T19" s="31">
        <f t="shared" si="3"/>
        <v>469.05960484045681</v>
      </c>
      <c r="U19" s="31">
        <f t="shared" si="3"/>
        <v>719.05960484045681</v>
      </c>
      <c r="V19" s="31">
        <f t="shared" si="3"/>
        <v>969.05960484045681</v>
      </c>
      <c r="W19" s="31">
        <f t="shared" si="3"/>
        <v>1219.0596048404568</v>
      </c>
      <c r="X19" s="31">
        <f t="shared" si="3"/>
        <v>1469.0596048404568</v>
      </c>
      <c r="Y19" s="31">
        <f t="shared" si="3"/>
        <v>1719.0596048404568</v>
      </c>
      <c r="Z19" s="31">
        <f t="shared" si="3"/>
        <v>1969.0596048404568</v>
      </c>
    </row>
    <row r="20" spans="1:26" ht="13.5" customHeight="1" x14ac:dyDescent="0.25">
      <c r="A20" s="129" t="s">
        <v>11</v>
      </c>
      <c r="B20" s="155">
        <f>B18-B19</f>
        <v>3481</v>
      </c>
      <c r="C20" s="127"/>
      <c r="D20" s="44"/>
      <c r="E20" s="45"/>
      <c r="F20" s="46"/>
      <c r="G20" s="46"/>
      <c r="H20" s="46"/>
      <c r="I20" s="46"/>
      <c r="J20" s="46"/>
      <c r="K20" s="46"/>
      <c r="L20" s="46"/>
      <c r="P20" s="44"/>
      <c r="Q20" s="45"/>
      <c r="R20" s="46"/>
      <c r="S20" s="46"/>
      <c r="T20" s="46"/>
      <c r="U20" s="46"/>
      <c r="V20" s="46"/>
      <c r="W20" s="46"/>
      <c r="X20" s="46"/>
    </row>
    <row r="21" spans="1:26" ht="13.5" customHeight="1" x14ac:dyDescent="0.25">
      <c r="A21" s="129"/>
      <c r="B21" s="128"/>
      <c r="C21" s="127"/>
      <c r="D21" s="44"/>
      <c r="E21" s="45"/>
      <c r="F21" s="46"/>
      <c r="G21" s="46"/>
      <c r="H21" s="46"/>
      <c r="I21" s="46"/>
      <c r="J21" s="46"/>
      <c r="K21" s="46"/>
      <c r="L21" s="46"/>
      <c r="P21" s="44"/>
      <c r="Q21" s="45"/>
      <c r="R21" s="46"/>
      <c r="S21" s="46"/>
      <c r="T21" s="46"/>
      <c r="U21" s="46"/>
      <c r="V21" s="46"/>
      <c r="W21" s="46"/>
      <c r="X21" s="46"/>
    </row>
    <row r="22" spans="1:26" ht="13.5" customHeight="1" x14ac:dyDescent="0.25">
      <c r="A22" s="129"/>
      <c r="B22" s="128"/>
      <c r="C22" s="127"/>
      <c r="D22" s="44"/>
      <c r="E22" s="45"/>
      <c r="F22" s="46"/>
      <c r="G22" s="46"/>
      <c r="H22" s="46"/>
      <c r="I22" s="46"/>
      <c r="J22" s="46"/>
      <c r="K22" s="46"/>
      <c r="L22" s="46"/>
      <c r="P22" s="44"/>
      <c r="Q22" s="45"/>
      <c r="R22" s="46"/>
      <c r="S22" s="46"/>
      <c r="T22" s="46"/>
      <c r="U22" s="46"/>
      <c r="V22" s="46"/>
      <c r="W22" s="46"/>
      <c r="X22" s="46"/>
    </row>
    <row r="23" spans="1:26" ht="13.5" customHeight="1" thickBot="1" x14ac:dyDescent="0.3">
      <c r="A23" s="191"/>
      <c r="B23" s="191"/>
      <c r="C23" s="119"/>
      <c r="D23" s="44"/>
      <c r="E23" s="45"/>
      <c r="F23" s="46"/>
      <c r="G23" s="46"/>
      <c r="H23" s="46"/>
      <c r="I23" s="46"/>
      <c r="J23" s="46"/>
      <c r="K23" s="46"/>
      <c r="L23" s="46"/>
      <c r="P23" s="44"/>
      <c r="Q23" s="45"/>
      <c r="R23" s="46"/>
      <c r="S23" s="46"/>
      <c r="T23" s="46"/>
      <c r="U23" s="46"/>
      <c r="V23" s="46"/>
      <c r="W23" s="46"/>
      <c r="X23" s="46"/>
    </row>
    <row r="24" spans="1:26" ht="18.75" customHeight="1" thickBot="1" x14ac:dyDescent="0.35">
      <c r="A24" s="145" t="s">
        <v>100</v>
      </c>
      <c r="B24" s="146"/>
      <c r="C24" s="126"/>
      <c r="D24" s="195" t="s">
        <v>93</v>
      </c>
      <c r="E24" s="196"/>
      <c r="F24" s="196"/>
      <c r="G24" s="196"/>
      <c r="H24" s="196"/>
      <c r="I24" s="196"/>
      <c r="J24" s="196"/>
      <c r="K24" s="196"/>
      <c r="L24" s="196"/>
      <c r="M24" s="196"/>
      <c r="N24" s="197"/>
      <c r="P24" s="195" t="s">
        <v>94</v>
      </c>
      <c r="Q24" s="196"/>
      <c r="R24" s="196"/>
      <c r="S24" s="196"/>
      <c r="T24" s="196"/>
      <c r="U24" s="196"/>
      <c r="V24" s="196"/>
      <c r="W24" s="196"/>
      <c r="X24" s="196"/>
      <c r="Y24" s="196"/>
      <c r="Z24" s="197"/>
    </row>
    <row r="25" spans="1:26" ht="13.5" customHeight="1" thickBot="1" x14ac:dyDescent="0.3">
      <c r="A25" s="137" t="s">
        <v>2</v>
      </c>
      <c r="B25" s="142">
        <f>'Crop Comparison'!E28</f>
        <v>8652.2988490693533</v>
      </c>
      <c r="C25" s="127"/>
      <c r="D25" s="20"/>
      <c r="E25" s="21"/>
      <c r="F25" s="22"/>
      <c r="G25" s="23"/>
      <c r="H25" s="22"/>
      <c r="I25" s="22"/>
      <c r="J25" s="22" t="s">
        <v>3</v>
      </c>
      <c r="K25" s="24"/>
      <c r="L25" s="22"/>
      <c r="M25" s="24"/>
      <c r="N25" s="22"/>
      <c r="P25" s="20"/>
      <c r="Q25" s="21"/>
      <c r="R25" s="22"/>
      <c r="S25" s="23"/>
      <c r="T25" s="22"/>
      <c r="U25" s="22"/>
      <c r="V25" s="22" t="s">
        <v>3</v>
      </c>
      <c r="W25" s="24"/>
      <c r="X25" s="22"/>
      <c r="Y25" s="24"/>
      <c r="Z25" s="22"/>
    </row>
    <row r="26" spans="1:26" ht="13.5" customHeight="1" thickBot="1" x14ac:dyDescent="0.3">
      <c r="A26" s="137" t="s">
        <v>4</v>
      </c>
      <c r="B26" s="142">
        <f>'Crop Comparison'!E30</f>
        <v>6918.01</v>
      </c>
      <c r="C26" s="127"/>
      <c r="D26" s="195" t="s">
        <v>5</v>
      </c>
      <c r="E26" s="197"/>
      <c r="F26" s="47">
        <f>G26-200</f>
        <v>7500</v>
      </c>
      <c r="G26" s="47">
        <f>H26-200</f>
        <v>7700</v>
      </c>
      <c r="H26" s="47">
        <f>I26-200</f>
        <v>7900</v>
      </c>
      <c r="I26" s="48">
        <f>J26-200</f>
        <v>8100</v>
      </c>
      <c r="J26" s="49">
        <f>B31</f>
        <v>8300</v>
      </c>
      <c r="K26" s="48">
        <f>J26+200</f>
        <v>8500</v>
      </c>
      <c r="L26" s="48">
        <f>K26+200</f>
        <v>8700</v>
      </c>
      <c r="M26" s="48">
        <f>L26+200</f>
        <v>8900</v>
      </c>
      <c r="N26" s="48">
        <f>M26+200</f>
        <v>9100</v>
      </c>
      <c r="P26" s="195" t="s">
        <v>5</v>
      </c>
      <c r="Q26" s="197"/>
      <c r="R26" s="47">
        <f>S26-200</f>
        <v>7500</v>
      </c>
      <c r="S26" s="47">
        <f>T26-200</f>
        <v>7700</v>
      </c>
      <c r="T26" s="47">
        <f>U26-200</f>
        <v>7900</v>
      </c>
      <c r="U26" s="48">
        <f>V26-200</f>
        <v>8100</v>
      </c>
      <c r="V26" s="49">
        <f>J26</f>
        <v>8300</v>
      </c>
      <c r="W26" s="48">
        <f>V26+200</f>
        <v>8500</v>
      </c>
      <c r="X26" s="48">
        <f>W26+200</f>
        <v>8700</v>
      </c>
      <c r="Y26" s="48">
        <f>X26+200</f>
        <v>8900</v>
      </c>
      <c r="Z26" s="48">
        <f>Y26+200</f>
        <v>9100</v>
      </c>
    </row>
    <row r="27" spans="1:26" ht="13.5" customHeight="1" thickBot="1" x14ac:dyDescent="0.3">
      <c r="A27" s="138" t="s">
        <v>6</v>
      </c>
      <c r="B27" s="155">
        <f>B26+B25</f>
        <v>15570.308849069354</v>
      </c>
      <c r="C27" s="128"/>
      <c r="D27" s="198" t="s">
        <v>7</v>
      </c>
      <c r="E27" s="199"/>
      <c r="F27" s="50">
        <f t="shared" ref="F27:N27" si="4">F26-$B$32</f>
        <v>7197</v>
      </c>
      <c r="G27" s="50">
        <f t="shared" si="4"/>
        <v>7397</v>
      </c>
      <c r="H27" s="50">
        <f t="shared" si="4"/>
        <v>7597</v>
      </c>
      <c r="I27" s="50">
        <f t="shared" si="4"/>
        <v>7797</v>
      </c>
      <c r="J27" s="51">
        <f t="shared" si="4"/>
        <v>7997</v>
      </c>
      <c r="K27" s="50">
        <f t="shared" si="4"/>
        <v>8197</v>
      </c>
      <c r="L27" s="50">
        <f t="shared" si="4"/>
        <v>8397</v>
      </c>
      <c r="M27" s="50">
        <f t="shared" si="4"/>
        <v>8597</v>
      </c>
      <c r="N27" s="50">
        <f t="shared" si="4"/>
        <v>8797</v>
      </c>
      <c r="P27" s="198" t="s">
        <v>7</v>
      </c>
      <c r="Q27" s="199"/>
      <c r="R27" s="50">
        <f t="shared" ref="R27:Z27" si="5">R26-$B$32</f>
        <v>7197</v>
      </c>
      <c r="S27" s="50">
        <f t="shared" si="5"/>
        <v>7397</v>
      </c>
      <c r="T27" s="50">
        <f t="shared" si="5"/>
        <v>7597</v>
      </c>
      <c r="U27" s="50">
        <f t="shared" si="5"/>
        <v>7797</v>
      </c>
      <c r="V27" s="51">
        <f t="shared" si="5"/>
        <v>7997</v>
      </c>
      <c r="W27" s="50">
        <f t="shared" si="5"/>
        <v>8197</v>
      </c>
      <c r="X27" s="50">
        <f t="shared" si="5"/>
        <v>8397</v>
      </c>
      <c r="Y27" s="50">
        <f t="shared" si="5"/>
        <v>8597</v>
      </c>
      <c r="Z27" s="50">
        <f t="shared" si="5"/>
        <v>8797</v>
      </c>
    </row>
    <row r="28" spans="1:26" ht="13.5" customHeight="1" thickBot="1" x14ac:dyDescent="0.3">
      <c r="A28" s="137"/>
      <c r="B28" s="127"/>
      <c r="C28" s="127"/>
      <c r="D28" s="192" t="s">
        <v>8</v>
      </c>
      <c r="E28" s="30">
        <f>E29-0.25</f>
        <v>1.5</v>
      </c>
      <c r="F28" s="31">
        <f t="shared" ref="F28:M32" si="6">F$27-($B$27/$E28)</f>
        <v>-3183.205899379569</v>
      </c>
      <c r="G28" s="31">
        <f t="shared" si="6"/>
        <v>-2983.205899379569</v>
      </c>
      <c r="H28" s="31">
        <f t="shared" si="6"/>
        <v>-2783.205899379569</v>
      </c>
      <c r="I28" s="31">
        <f t="shared" si="6"/>
        <v>-2583.205899379569</v>
      </c>
      <c r="J28" s="31">
        <f t="shared" si="6"/>
        <v>-2383.205899379569</v>
      </c>
      <c r="K28" s="31">
        <f t="shared" si="6"/>
        <v>-2183.205899379569</v>
      </c>
      <c r="L28" s="31">
        <f t="shared" si="6"/>
        <v>-1983.205899379569</v>
      </c>
      <c r="M28" s="31">
        <f t="shared" si="6"/>
        <v>-1783.205899379569</v>
      </c>
      <c r="N28" s="31">
        <f>N$27-($B$27/$E28)</f>
        <v>-1583.205899379569</v>
      </c>
      <c r="P28" s="192" t="s">
        <v>8</v>
      </c>
      <c r="Q28" s="30">
        <f>Q29-0.25</f>
        <v>1.5</v>
      </c>
      <c r="R28" s="31">
        <f t="shared" ref="R28:Y32" si="7">R$27-($B$25/$E28)</f>
        <v>1428.8007672870981</v>
      </c>
      <c r="S28" s="31">
        <f t="shared" si="7"/>
        <v>1628.8007672870981</v>
      </c>
      <c r="T28" s="31">
        <f t="shared" si="7"/>
        <v>1828.8007672870981</v>
      </c>
      <c r="U28" s="31">
        <f t="shared" si="7"/>
        <v>2028.8007672870981</v>
      </c>
      <c r="V28" s="31">
        <f t="shared" si="7"/>
        <v>2228.8007672870981</v>
      </c>
      <c r="W28" s="31">
        <f t="shared" si="7"/>
        <v>2428.8007672870981</v>
      </c>
      <c r="X28" s="31">
        <f t="shared" si="7"/>
        <v>2628.8007672870981</v>
      </c>
      <c r="Y28" s="31">
        <f t="shared" si="7"/>
        <v>2828.8007672870981</v>
      </c>
      <c r="Z28" s="31">
        <f>Z$27-($B$25/$E28)</f>
        <v>3028.8007672870981</v>
      </c>
    </row>
    <row r="29" spans="1:26" ht="13.5" customHeight="1" thickBot="1" x14ac:dyDescent="0.3">
      <c r="A29" s="137" t="s">
        <v>9</v>
      </c>
      <c r="B29" s="139">
        <v>2</v>
      </c>
      <c r="C29" s="127"/>
      <c r="D29" s="193"/>
      <c r="E29" s="30">
        <f>E30-0.25</f>
        <v>1.75</v>
      </c>
      <c r="F29" s="31">
        <f t="shared" si="6"/>
        <v>-1700.3193423253451</v>
      </c>
      <c r="G29" s="31">
        <f t="shared" si="6"/>
        <v>-1500.3193423253451</v>
      </c>
      <c r="H29" s="31">
        <f t="shared" si="6"/>
        <v>-1300.3193423253451</v>
      </c>
      <c r="I29" s="31">
        <f t="shared" si="6"/>
        <v>-1100.3193423253451</v>
      </c>
      <c r="J29" s="31">
        <f t="shared" si="6"/>
        <v>-900.31934232534513</v>
      </c>
      <c r="K29" s="31">
        <f t="shared" si="6"/>
        <v>-700.31934232534513</v>
      </c>
      <c r="L29" s="31">
        <f t="shared" si="6"/>
        <v>-500.31934232534513</v>
      </c>
      <c r="M29" s="31">
        <f t="shared" si="6"/>
        <v>-300.31934232534513</v>
      </c>
      <c r="N29" s="31">
        <f>N$27-($B$27/$E29)</f>
        <v>-100.31934232534513</v>
      </c>
      <c r="P29" s="193"/>
      <c r="Q29" s="30">
        <f>Q30-0.25</f>
        <v>1.75</v>
      </c>
      <c r="R29" s="31">
        <f t="shared" si="7"/>
        <v>2252.8292291032267</v>
      </c>
      <c r="S29" s="31">
        <f t="shared" si="7"/>
        <v>2452.8292291032267</v>
      </c>
      <c r="T29" s="31">
        <f t="shared" si="7"/>
        <v>2652.8292291032267</v>
      </c>
      <c r="U29" s="31">
        <f t="shared" si="7"/>
        <v>2852.8292291032267</v>
      </c>
      <c r="V29" s="31">
        <f t="shared" si="7"/>
        <v>3052.8292291032267</v>
      </c>
      <c r="W29" s="31">
        <f t="shared" si="7"/>
        <v>3252.8292291032267</v>
      </c>
      <c r="X29" s="31">
        <f t="shared" si="7"/>
        <v>3452.8292291032267</v>
      </c>
      <c r="Y29" s="31">
        <f t="shared" si="7"/>
        <v>3652.8292291032267</v>
      </c>
      <c r="Z29" s="31">
        <f>Z$27-($B$25/$E29)</f>
        <v>3852.8292291032267</v>
      </c>
    </row>
    <row r="30" spans="1:26" ht="13.5" customHeight="1" thickBot="1" x14ac:dyDescent="0.3">
      <c r="A30" s="137"/>
      <c r="B30" s="141"/>
      <c r="C30" s="127"/>
      <c r="D30" s="193"/>
      <c r="E30" s="39">
        <f>B29</f>
        <v>2</v>
      </c>
      <c r="F30" s="31">
        <f t="shared" si="6"/>
        <v>-588.15442453467676</v>
      </c>
      <c r="G30" s="31">
        <f t="shared" si="6"/>
        <v>-388.15442453467676</v>
      </c>
      <c r="H30" s="31">
        <f t="shared" si="6"/>
        <v>-188.15442453467676</v>
      </c>
      <c r="I30" s="31">
        <f t="shared" si="6"/>
        <v>11.845575465323236</v>
      </c>
      <c r="J30" s="31">
        <f t="shared" si="6"/>
        <v>211.84557546532324</v>
      </c>
      <c r="K30" s="31">
        <f t="shared" si="6"/>
        <v>411.84557546532324</v>
      </c>
      <c r="L30" s="31">
        <f t="shared" si="6"/>
        <v>611.84557546532324</v>
      </c>
      <c r="M30" s="31">
        <f t="shared" si="6"/>
        <v>811.84557546532324</v>
      </c>
      <c r="N30" s="31">
        <f>N$27-($B$27/$E30)</f>
        <v>1011.8455754653232</v>
      </c>
      <c r="P30" s="193"/>
      <c r="Q30" s="39">
        <f>E30</f>
        <v>2</v>
      </c>
      <c r="R30" s="31">
        <f t="shared" si="7"/>
        <v>2870.8505754653233</v>
      </c>
      <c r="S30" s="31">
        <f>S$27-($B$25/$E30)</f>
        <v>3070.8505754653233</v>
      </c>
      <c r="T30" s="31">
        <f t="shared" si="7"/>
        <v>3270.8505754653233</v>
      </c>
      <c r="U30" s="31">
        <f t="shared" si="7"/>
        <v>3470.8505754653233</v>
      </c>
      <c r="V30" s="31">
        <f t="shared" si="7"/>
        <v>3670.8505754653233</v>
      </c>
      <c r="W30" s="31">
        <f t="shared" si="7"/>
        <v>3870.8505754653233</v>
      </c>
      <c r="X30" s="31">
        <f t="shared" si="7"/>
        <v>4070.8505754653233</v>
      </c>
      <c r="Y30" s="31">
        <f t="shared" si="7"/>
        <v>4270.8505754653233</v>
      </c>
      <c r="Z30" s="31">
        <f>Z$27-($B$25/$E30)</f>
        <v>4470.8505754653233</v>
      </c>
    </row>
    <row r="31" spans="1:26" ht="13.5" customHeight="1" thickBot="1" x14ac:dyDescent="0.3">
      <c r="A31" s="137" t="s">
        <v>107</v>
      </c>
      <c r="B31" s="142">
        <f>B5</f>
        <v>8300</v>
      </c>
      <c r="C31" s="127"/>
      <c r="D31" s="193"/>
      <c r="E31" s="30">
        <f>E30+0.25</f>
        <v>2.25</v>
      </c>
      <c r="F31" s="31">
        <f t="shared" si="6"/>
        <v>276.86273374695429</v>
      </c>
      <c r="G31" s="31">
        <f t="shared" si="6"/>
        <v>476.86273374695429</v>
      </c>
      <c r="H31" s="31">
        <f t="shared" si="6"/>
        <v>676.86273374695429</v>
      </c>
      <c r="I31" s="31">
        <f t="shared" si="6"/>
        <v>876.86273374695429</v>
      </c>
      <c r="J31" s="31">
        <f t="shared" si="6"/>
        <v>1076.8627337469543</v>
      </c>
      <c r="K31" s="31">
        <f t="shared" si="6"/>
        <v>1276.8627337469543</v>
      </c>
      <c r="L31" s="31">
        <f t="shared" si="6"/>
        <v>1476.8627337469543</v>
      </c>
      <c r="M31" s="31">
        <f t="shared" si="6"/>
        <v>1676.8627337469543</v>
      </c>
      <c r="N31" s="31">
        <f>N$27-($B$27/$E31)</f>
        <v>1876.8627337469543</v>
      </c>
      <c r="P31" s="193"/>
      <c r="Q31" s="30">
        <f>Q30+0.25</f>
        <v>2.25</v>
      </c>
      <c r="R31" s="31">
        <f t="shared" si="7"/>
        <v>3351.5338448580651</v>
      </c>
      <c r="S31" s="31">
        <f t="shared" si="7"/>
        <v>3551.5338448580651</v>
      </c>
      <c r="T31" s="31">
        <f t="shared" si="7"/>
        <v>3751.5338448580651</v>
      </c>
      <c r="U31" s="31">
        <f t="shared" si="7"/>
        <v>3951.5338448580651</v>
      </c>
      <c r="V31" s="31">
        <f t="shared" si="7"/>
        <v>4151.5338448580651</v>
      </c>
      <c r="W31" s="31">
        <f t="shared" si="7"/>
        <v>4351.5338448580651</v>
      </c>
      <c r="X31" s="31">
        <f t="shared" si="7"/>
        <v>4551.5338448580651</v>
      </c>
      <c r="Y31" s="31">
        <f t="shared" si="7"/>
        <v>4751.5338448580651</v>
      </c>
      <c r="Z31" s="31">
        <f>Z$27-($B$25/$E31)</f>
        <v>4951.5338448580651</v>
      </c>
    </row>
    <row r="32" spans="1:26" ht="13.5" customHeight="1" thickBot="1" x14ac:dyDescent="0.3">
      <c r="A32" s="140" t="s">
        <v>10</v>
      </c>
      <c r="B32" s="142">
        <f>D5</f>
        <v>303</v>
      </c>
      <c r="C32" s="127"/>
      <c r="D32" s="194"/>
      <c r="E32" s="30">
        <f>E31+0.25</f>
        <v>2.5</v>
      </c>
      <c r="F32" s="31">
        <f t="shared" si="6"/>
        <v>968.87646037225841</v>
      </c>
      <c r="G32" s="31">
        <f t="shared" si="6"/>
        <v>1168.8764603722584</v>
      </c>
      <c r="H32" s="31">
        <f t="shared" si="6"/>
        <v>1368.8764603722584</v>
      </c>
      <c r="I32" s="31">
        <f t="shared" si="6"/>
        <v>1568.8764603722584</v>
      </c>
      <c r="J32" s="31">
        <f t="shared" si="6"/>
        <v>1768.8764603722584</v>
      </c>
      <c r="K32" s="31">
        <f t="shared" si="6"/>
        <v>1968.8764603722584</v>
      </c>
      <c r="L32" s="31">
        <f t="shared" si="6"/>
        <v>2168.8764603722584</v>
      </c>
      <c r="M32" s="31">
        <f t="shared" si="6"/>
        <v>2368.8764603722584</v>
      </c>
      <c r="N32" s="31">
        <f>N$27-($B$27/$E32)</f>
        <v>2568.8764603722584</v>
      </c>
      <c r="P32" s="194"/>
      <c r="Q32" s="30">
        <f>Q31+0.25</f>
        <v>2.5</v>
      </c>
      <c r="R32" s="31">
        <f t="shared" si="7"/>
        <v>3736.0804603722586</v>
      </c>
      <c r="S32" s="31">
        <f t="shared" si="7"/>
        <v>3936.0804603722586</v>
      </c>
      <c r="T32" s="31">
        <f t="shared" si="7"/>
        <v>4136.080460372259</v>
      </c>
      <c r="U32" s="31">
        <f t="shared" si="7"/>
        <v>4336.080460372259</v>
      </c>
      <c r="V32" s="31">
        <f t="shared" si="7"/>
        <v>4536.080460372259</v>
      </c>
      <c r="W32" s="31">
        <f t="shared" si="7"/>
        <v>4736.080460372259</v>
      </c>
      <c r="X32" s="31">
        <f t="shared" si="7"/>
        <v>4936.080460372259</v>
      </c>
      <c r="Y32" s="31">
        <f t="shared" si="7"/>
        <v>5136.080460372259</v>
      </c>
      <c r="Z32" s="31">
        <f>Z$27-($B$25/$E32)</f>
        <v>5336.080460372259</v>
      </c>
    </row>
    <row r="33" spans="1:26" ht="13.5" customHeight="1" x14ac:dyDescent="0.25">
      <c r="A33" s="129" t="s">
        <v>11</v>
      </c>
      <c r="B33" s="155">
        <f>B31-B32</f>
        <v>7997</v>
      </c>
      <c r="C33" s="127"/>
      <c r="D33" s="44"/>
      <c r="E33" s="45"/>
      <c r="F33" s="46"/>
      <c r="G33" s="46"/>
      <c r="H33" s="46"/>
      <c r="I33" s="46"/>
      <c r="J33" s="46"/>
      <c r="K33" s="46"/>
      <c r="L33" s="46"/>
      <c r="P33" s="44"/>
      <c r="Q33" s="45"/>
      <c r="R33" s="46"/>
      <c r="S33" s="46"/>
      <c r="T33" s="46"/>
      <c r="U33" s="46"/>
      <c r="V33" s="46"/>
      <c r="W33" s="46"/>
      <c r="X33" s="46"/>
    </row>
    <row r="34" spans="1:26" ht="13.5" customHeight="1" x14ac:dyDescent="0.25">
      <c r="A34" s="129"/>
      <c r="B34" s="128"/>
      <c r="C34" s="127"/>
      <c r="D34" s="44"/>
      <c r="E34" s="45"/>
      <c r="F34" s="46"/>
      <c r="G34" s="46"/>
      <c r="H34" s="46"/>
      <c r="I34" s="46"/>
      <c r="J34" s="46"/>
      <c r="K34" s="46"/>
      <c r="L34" s="46"/>
      <c r="P34" s="44"/>
      <c r="Q34" s="45"/>
      <c r="R34" s="46"/>
      <c r="S34" s="46"/>
      <c r="T34" s="46"/>
      <c r="U34" s="46"/>
      <c r="V34" s="46"/>
      <c r="W34" s="46"/>
      <c r="X34" s="46"/>
    </row>
    <row r="35" spans="1:26" ht="13.5" customHeight="1" x14ac:dyDescent="0.25">
      <c r="A35" s="119"/>
      <c r="B35" s="119"/>
      <c r="C35" s="119"/>
      <c r="D35" s="44"/>
      <c r="E35" s="45"/>
      <c r="F35" s="46"/>
      <c r="G35" s="46"/>
      <c r="H35" s="46"/>
      <c r="I35" s="46"/>
      <c r="J35" s="46"/>
      <c r="K35" s="46"/>
      <c r="L35" s="46"/>
      <c r="P35" s="44"/>
      <c r="Q35" s="45"/>
      <c r="R35" s="46"/>
      <c r="S35" s="46"/>
      <c r="T35" s="46"/>
      <c r="U35" s="46"/>
      <c r="V35" s="46"/>
      <c r="W35" s="46"/>
      <c r="X35" s="46"/>
    </row>
    <row r="36" spans="1:26" ht="13.5" customHeight="1" thickBot="1" x14ac:dyDescent="0.3">
      <c r="A36" s="191"/>
      <c r="B36" s="191"/>
      <c r="C36" s="119"/>
    </row>
    <row r="37" spans="1:26" ht="19.5" customHeight="1" thickBot="1" x14ac:dyDescent="0.35">
      <c r="A37" s="145" t="s">
        <v>101</v>
      </c>
      <c r="B37" s="146"/>
      <c r="C37" s="126"/>
      <c r="D37" s="195" t="s">
        <v>95</v>
      </c>
      <c r="E37" s="196"/>
      <c r="F37" s="196"/>
      <c r="G37" s="196"/>
      <c r="H37" s="196"/>
      <c r="I37" s="196"/>
      <c r="J37" s="196"/>
      <c r="K37" s="196"/>
      <c r="L37" s="196"/>
      <c r="M37" s="196"/>
      <c r="N37" s="197"/>
      <c r="P37" s="195" t="s">
        <v>96</v>
      </c>
      <c r="Q37" s="196"/>
      <c r="R37" s="196"/>
      <c r="S37" s="196"/>
      <c r="T37" s="196"/>
      <c r="U37" s="196"/>
      <c r="V37" s="196"/>
      <c r="W37" s="196"/>
      <c r="X37" s="196"/>
      <c r="Y37" s="196"/>
      <c r="Z37" s="197"/>
    </row>
    <row r="38" spans="1:26" ht="13.5" customHeight="1" thickBot="1" x14ac:dyDescent="0.3">
      <c r="A38" s="137" t="s">
        <v>2</v>
      </c>
      <c r="B38" s="142">
        <f>'Crop Comparison'!C28</f>
        <v>17367.003371824248</v>
      </c>
      <c r="C38" s="130"/>
      <c r="D38" s="20"/>
      <c r="E38" s="21"/>
      <c r="F38" s="22"/>
      <c r="G38" s="23"/>
      <c r="H38" s="22"/>
      <c r="I38" s="22"/>
      <c r="J38" s="22" t="s">
        <v>12</v>
      </c>
      <c r="K38" s="24"/>
      <c r="L38" s="22"/>
      <c r="M38" s="24"/>
      <c r="N38" s="22"/>
      <c r="P38" s="20"/>
      <c r="Q38" s="21"/>
      <c r="R38" s="22"/>
      <c r="S38" s="23"/>
      <c r="T38" s="22"/>
      <c r="U38" s="22"/>
      <c r="V38" s="22" t="s">
        <v>12</v>
      </c>
      <c r="W38" s="24"/>
      <c r="X38" s="22"/>
      <c r="Y38" s="24"/>
      <c r="Z38" s="22"/>
    </row>
    <row r="39" spans="1:26" ht="13.5" customHeight="1" thickBot="1" x14ac:dyDescent="0.3">
      <c r="A39" s="137" t="s">
        <v>4</v>
      </c>
      <c r="B39" s="142">
        <f>'Crop Comparison'!C30</f>
        <v>7198.6999999999989</v>
      </c>
      <c r="C39" s="130"/>
      <c r="D39" s="195" t="s">
        <v>5</v>
      </c>
      <c r="E39" s="197"/>
      <c r="F39" s="25">
        <f>G39-200</f>
        <v>7400</v>
      </c>
      <c r="G39" s="25">
        <f>H39-200</f>
        <v>7600</v>
      </c>
      <c r="H39" s="25">
        <f>I39-200</f>
        <v>7800</v>
      </c>
      <c r="I39" s="25">
        <f>J39-200</f>
        <v>8000</v>
      </c>
      <c r="J39" s="26">
        <f>B44</f>
        <v>8200</v>
      </c>
      <c r="K39" s="25">
        <f>J39+200</f>
        <v>8400</v>
      </c>
      <c r="L39" s="25">
        <f>K39+200</f>
        <v>8600</v>
      </c>
      <c r="M39" s="25">
        <f>L39+200</f>
        <v>8800</v>
      </c>
      <c r="N39" s="25">
        <f>M39+200</f>
        <v>9000</v>
      </c>
      <c r="P39" s="195" t="s">
        <v>5</v>
      </c>
      <c r="Q39" s="197"/>
      <c r="R39" s="25">
        <f>S39-200</f>
        <v>7400</v>
      </c>
      <c r="S39" s="25">
        <f>T39-200</f>
        <v>7600</v>
      </c>
      <c r="T39" s="25">
        <f>U39-200</f>
        <v>7800</v>
      </c>
      <c r="U39" s="25">
        <f>V39-200</f>
        <v>8000</v>
      </c>
      <c r="V39" s="22">
        <f>J39</f>
        <v>8200</v>
      </c>
      <c r="W39" s="25">
        <f>V39+200</f>
        <v>8400</v>
      </c>
      <c r="X39" s="25">
        <f>W39+200</f>
        <v>8600</v>
      </c>
      <c r="Y39" s="25">
        <f>X39+200</f>
        <v>8800</v>
      </c>
      <c r="Z39" s="25">
        <f>Y39+200</f>
        <v>9000</v>
      </c>
    </row>
    <row r="40" spans="1:26" ht="13.5" customHeight="1" thickBot="1" x14ac:dyDescent="0.3">
      <c r="A40" s="138" t="s">
        <v>6</v>
      </c>
      <c r="B40" s="155">
        <f>B39+B38</f>
        <v>24565.703371824246</v>
      </c>
      <c r="C40" s="131"/>
      <c r="D40" s="198" t="s">
        <v>7</v>
      </c>
      <c r="E40" s="199"/>
      <c r="F40" s="52">
        <f t="shared" ref="F40:N40" si="8">F39-$B$45</f>
        <v>7311</v>
      </c>
      <c r="G40" s="27">
        <f t="shared" si="8"/>
        <v>7511</v>
      </c>
      <c r="H40" s="27">
        <f t="shared" si="8"/>
        <v>7711</v>
      </c>
      <c r="I40" s="27">
        <f t="shared" si="8"/>
        <v>7911</v>
      </c>
      <c r="J40" s="29">
        <f t="shared" si="8"/>
        <v>8111</v>
      </c>
      <c r="K40" s="27">
        <f t="shared" si="8"/>
        <v>8311</v>
      </c>
      <c r="L40" s="27">
        <f t="shared" si="8"/>
        <v>8511</v>
      </c>
      <c r="M40" s="27">
        <f t="shared" si="8"/>
        <v>8711</v>
      </c>
      <c r="N40" s="27">
        <f t="shared" si="8"/>
        <v>8911</v>
      </c>
      <c r="P40" s="198" t="s">
        <v>7</v>
      </c>
      <c r="Q40" s="199"/>
      <c r="R40" s="27">
        <f t="shared" ref="R40:Z40" si="9">R39-$B$45</f>
        <v>7311</v>
      </c>
      <c r="S40" s="27">
        <f t="shared" si="9"/>
        <v>7511</v>
      </c>
      <c r="T40" s="27">
        <f t="shared" si="9"/>
        <v>7711</v>
      </c>
      <c r="U40" s="27">
        <f t="shared" si="9"/>
        <v>7911</v>
      </c>
      <c r="V40" s="29">
        <f t="shared" si="9"/>
        <v>8111</v>
      </c>
      <c r="W40" s="27">
        <f t="shared" si="9"/>
        <v>8311</v>
      </c>
      <c r="X40" s="27">
        <f t="shared" si="9"/>
        <v>8511</v>
      </c>
      <c r="Y40" s="27">
        <f t="shared" si="9"/>
        <v>8711</v>
      </c>
      <c r="Z40" s="27">
        <f t="shared" si="9"/>
        <v>8911</v>
      </c>
    </row>
    <row r="41" spans="1:26" ht="13.5" customHeight="1" thickBot="1" x14ac:dyDescent="0.3">
      <c r="A41" s="137"/>
      <c r="B41" s="127"/>
      <c r="C41" s="132"/>
      <c r="D41" s="192" t="s">
        <v>8</v>
      </c>
      <c r="E41" s="30">
        <f>E42-0.25</f>
        <v>3</v>
      </c>
      <c r="F41" s="31">
        <f>F$40-($B$40/$E41)</f>
        <v>-877.56779060808185</v>
      </c>
      <c r="G41" s="32">
        <f t="shared" ref="F41:N45" si="10">G$40-($B$40/$E41)</f>
        <v>-677.56779060808185</v>
      </c>
      <c r="H41" s="32">
        <f t="shared" si="10"/>
        <v>-477.56779060808185</v>
      </c>
      <c r="I41" s="32">
        <f t="shared" si="10"/>
        <v>-277.56779060808185</v>
      </c>
      <c r="J41" s="32">
        <f t="shared" si="10"/>
        <v>-77.56779060808185</v>
      </c>
      <c r="K41" s="32">
        <f t="shared" si="10"/>
        <v>122.43220939191815</v>
      </c>
      <c r="L41" s="32">
        <f t="shared" si="10"/>
        <v>322.43220939191815</v>
      </c>
      <c r="M41" s="33">
        <f t="shared" si="10"/>
        <v>522.43220939191815</v>
      </c>
      <c r="N41" s="34">
        <f t="shared" si="10"/>
        <v>722.43220939191815</v>
      </c>
      <c r="P41" s="192" t="s">
        <v>8</v>
      </c>
      <c r="Q41" s="30">
        <f>Q42-0.25</f>
        <v>3</v>
      </c>
      <c r="R41" s="31">
        <f>R$40-($B$38/$E41)</f>
        <v>1521.9988760585838</v>
      </c>
      <c r="S41" s="31">
        <f t="shared" ref="S41:Z41" si="11">S$40-($B$38/$E41)</f>
        <v>1721.9988760585838</v>
      </c>
      <c r="T41" s="31">
        <f t="shared" si="11"/>
        <v>1921.9988760585838</v>
      </c>
      <c r="U41" s="31">
        <f t="shared" si="11"/>
        <v>2121.9988760585838</v>
      </c>
      <c r="V41" s="31">
        <f t="shared" si="11"/>
        <v>2321.9988760585838</v>
      </c>
      <c r="W41" s="31">
        <f t="shared" si="11"/>
        <v>2521.9988760585838</v>
      </c>
      <c r="X41" s="31">
        <f t="shared" si="11"/>
        <v>2721.9988760585838</v>
      </c>
      <c r="Y41" s="31">
        <f t="shared" si="11"/>
        <v>2921.9988760585838</v>
      </c>
      <c r="Z41" s="31">
        <f t="shared" si="11"/>
        <v>3121.9988760585838</v>
      </c>
    </row>
    <row r="42" spans="1:26" ht="13.5" customHeight="1" thickBot="1" x14ac:dyDescent="0.3">
      <c r="A42" s="137" t="s">
        <v>9</v>
      </c>
      <c r="B42" s="139">
        <v>3.5</v>
      </c>
      <c r="C42" s="133"/>
      <c r="D42" s="193"/>
      <c r="E42" s="30">
        <f>E43-0.25</f>
        <v>3.25</v>
      </c>
      <c r="F42" s="35">
        <f t="shared" si="10"/>
        <v>-247.67796056130646</v>
      </c>
      <c r="G42" s="36">
        <f t="shared" si="10"/>
        <v>-47.677960561306463</v>
      </c>
      <c r="H42" s="36">
        <f t="shared" si="10"/>
        <v>152.32203943869354</v>
      </c>
      <c r="I42" s="36">
        <f t="shared" si="10"/>
        <v>352.32203943869354</v>
      </c>
      <c r="J42" s="36">
        <f t="shared" si="10"/>
        <v>552.32203943869354</v>
      </c>
      <c r="K42" s="37">
        <f t="shared" si="10"/>
        <v>752.32203943869354</v>
      </c>
      <c r="L42" s="37">
        <f t="shared" si="10"/>
        <v>952.32203943869354</v>
      </c>
      <c r="M42" s="37">
        <f t="shared" si="10"/>
        <v>1152.3220394386935</v>
      </c>
      <c r="N42" s="38">
        <f t="shared" si="10"/>
        <v>1352.3220394386935</v>
      </c>
      <c r="P42" s="193"/>
      <c r="Q42" s="30">
        <f>Q43-0.25</f>
        <v>3.25</v>
      </c>
      <c r="R42" s="31">
        <f t="shared" ref="R42:Z45" si="12">R$40-($B$38/$E42)</f>
        <v>1967.3066548233082</v>
      </c>
      <c r="S42" s="31">
        <f t="shared" si="12"/>
        <v>2167.3066548233082</v>
      </c>
      <c r="T42" s="31">
        <f t="shared" si="12"/>
        <v>2367.3066548233082</v>
      </c>
      <c r="U42" s="31">
        <f t="shared" si="12"/>
        <v>2567.3066548233082</v>
      </c>
      <c r="V42" s="31">
        <f t="shared" si="12"/>
        <v>2767.3066548233082</v>
      </c>
      <c r="W42" s="31">
        <f t="shared" si="12"/>
        <v>2967.3066548233082</v>
      </c>
      <c r="X42" s="31">
        <f t="shared" si="12"/>
        <v>3167.3066548233082</v>
      </c>
      <c r="Y42" s="31">
        <f t="shared" si="12"/>
        <v>3367.3066548233082</v>
      </c>
      <c r="Z42" s="31">
        <f t="shared" si="12"/>
        <v>3567.3066548233082</v>
      </c>
    </row>
    <row r="43" spans="1:26" ht="13.5" customHeight="1" thickBot="1" x14ac:dyDescent="0.3">
      <c r="A43" s="137"/>
      <c r="B43" s="127"/>
      <c r="C43" s="132"/>
      <c r="D43" s="193"/>
      <c r="E43" s="39">
        <f>B42</f>
        <v>3.5</v>
      </c>
      <c r="F43" s="35">
        <f t="shared" si="10"/>
        <v>292.22760805021517</v>
      </c>
      <c r="G43" s="36">
        <f t="shared" si="10"/>
        <v>492.22760805021517</v>
      </c>
      <c r="H43" s="36">
        <f t="shared" si="10"/>
        <v>692.22760805021517</v>
      </c>
      <c r="I43" s="36">
        <f>I$40-($B$40/$E43)</f>
        <v>892.22760805021517</v>
      </c>
      <c r="J43" s="37">
        <f t="shared" si="10"/>
        <v>1092.2276080502152</v>
      </c>
      <c r="K43" s="37">
        <f t="shared" si="10"/>
        <v>1292.2276080502152</v>
      </c>
      <c r="L43" s="37">
        <f t="shared" si="10"/>
        <v>1492.2276080502152</v>
      </c>
      <c r="M43" s="37">
        <f t="shared" si="10"/>
        <v>1692.2276080502152</v>
      </c>
      <c r="N43" s="38">
        <f t="shared" si="10"/>
        <v>1892.2276080502152</v>
      </c>
      <c r="P43" s="193"/>
      <c r="Q43" s="39">
        <f>E43</f>
        <v>3.5</v>
      </c>
      <c r="R43" s="31">
        <f>R$40-($B$38/$E43)</f>
        <v>2348.9990366216434</v>
      </c>
      <c r="S43" s="31">
        <f>S$40-($B$38/$E43)</f>
        <v>2548.9990366216434</v>
      </c>
      <c r="T43" s="31">
        <f t="shared" si="12"/>
        <v>2748.9990366216434</v>
      </c>
      <c r="U43" s="31">
        <f t="shared" si="12"/>
        <v>2948.9990366216434</v>
      </c>
      <c r="V43" s="31">
        <f t="shared" si="12"/>
        <v>3148.9990366216434</v>
      </c>
      <c r="W43" s="31">
        <f t="shared" si="12"/>
        <v>3348.9990366216434</v>
      </c>
      <c r="X43" s="31">
        <f t="shared" si="12"/>
        <v>3548.9990366216434</v>
      </c>
      <c r="Y43" s="31">
        <f t="shared" si="12"/>
        <v>3748.9990366216434</v>
      </c>
      <c r="Z43" s="31">
        <f t="shared" si="12"/>
        <v>3948.9990366216434</v>
      </c>
    </row>
    <row r="44" spans="1:26" ht="13.5" customHeight="1" thickBot="1" x14ac:dyDescent="0.3">
      <c r="A44" s="137" t="s">
        <v>108</v>
      </c>
      <c r="B44" s="142">
        <f>B6</f>
        <v>8200</v>
      </c>
      <c r="C44" s="132"/>
      <c r="D44" s="193"/>
      <c r="E44" s="30">
        <f>E43+0.25</f>
        <v>3.75</v>
      </c>
      <c r="F44" s="35">
        <f t="shared" si="10"/>
        <v>760.14576751353434</v>
      </c>
      <c r="G44" s="36">
        <f t="shared" si="10"/>
        <v>960.14576751353434</v>
      </c>
      <c r="H44" s="36">
        <f t="shared" si="10"/>
        <v>1160.1457675135343</v>
      </c>
      <c r="I44" s="37">
        <f t="shared" si="10"/>
        <v>1360.1457675135343</v>
      </c>
      <c r="J44" s="37">
        <f t="shared" si="10"/>
        <v>1560.1457675135343</v>
      </c>
      <c r="K44" s="37">
        <f t="shared" si="10"/>
        <v>1760.1457675135343</v>
      </c>
      <c r="L44" s="37">
        <f t="shared" si="10"/>
        <v>1960.1457675135343</v>
      </c>
      <c r="M44" s="37">
        <f t="shared" si="10"/>
        <v>2160.1457675135343</v>
      </c>
      <c r="N44" s="38">
        <f t="shared" si="10"/>
        <v>2360.1457675135343</v>
      </c>
      <c r="P44" s="193"/>
      <c r="Q44" s="30">
        <f>Q43+0.25</f>
        <v>3.75</v>
      </c>
      <c r="R44" s="31">
        <f t="shared" si="12"/>
        <v>2679.7991008468671</v>
      </c>
      <c r="S44" s="31">
        <f t="shared" si="12"/>
        <v>2879.7991008468671</v>
      </c>
      <c r="T44" s="31">
        <f t="shared" si="12"/>
        <v>3079.7991008468671</v>
      </c>
      <c r="U44" s="31">
        <f t="shared" si="12"/>
        <v>3279.7991008468671</v>
      </c>
      <c r="V44" s="31">
        <f t="shared" si="12"/>
        <v>3479.7991008468671</v>
      </c>
      <c r="W44" s="31">
        <f t="shared" si="12"/>
        <v>3679.7991008468671</v>
      </c>
      <c r="X44" s="31">
        <f t="shared" si="12"/>
        <v>3879.7991008468671</v>
      </c>
      <c r="Y44" s="31">
        <f t="shared" si="12"/>
        <v>4079.7991008468671</v>
      </c>
      <c r="Z44" s="31">
        <f t="shared" si="12"/>
        <v>4279.7991008468671</v>
      </c>
    </row>
    <row r="45" spans="1:26" ht="13.5" customHeight="1" thickBot="1" x14ac:dyDescent="0.3">
      <c r="A45" s="140" t="s">
        <v>10</v>
      </c>
      <c r="B45" s="142">
        <f>D6</f>
        <v>89</v>
      </c>
      <c r="C45" s="134"/>
      <c r="D45" s="194"/>
      <c r="E45" s="30">
        <f>E44+0.25</f>
        <v>4</v>
      </c>
      <c r="F45" s="40">
        <f t="shared" si="10"/>
        <v>1169.5741570439386</v>
      </c>
      <c r="G45" s="41">
        <f t="shared" si="10"/>
        <v>1369.5741570439386</v>
      </c>
      <c r="H45" s="42">
        <f t="shared" si="10"/>
        <v>1569.5741570439386</v>
      </c>
      <c r="I45" s="42">
        <f t="shared" si="10"/>
        <v>1769.5741570439386</v>
      </c>
      <c r="J45" s="42">
        <f t="shared" si="10"/>
        <v>1969.5741570439386</v>
      </c>
      <c r="K45" s="42">
        <f t="shared" si="10"/>
        <v>2169.5741570439386</v>
      </c>
      <c r="L45" s="42">
        <f t="shared" si="10"/>
        <v>2369.5741570439386</v>
      </c>
      <c r="M45" s="42">
        <f t="shared" si="10"/>
        <v>2569.5741570439386</v>
      </c>
      <c r="N45" s="43">
        <f>N$40-($B$40/$E45)</f>
        <v>2769.5741570439386</v>
      </c>
      <c r="P45" s="194"/>
      <c r="Q45" s="30">
        <f>Q44+0.25</f>
        <v>4</v>
      </c>
      <c r="R45" s="31">
        <f t="shared" si="12"/>
        <v>2969.2491570439379</v>
      </c>
      <c r="S45" s="31">
        <f t="shared" si="12"/>
        <v>3169.2491570439379</v>
      </c>
      <c r="T45" s="31">
        <f t="shared" si="12"/>
        <v>3369.2491570439379</v>
      </c>
      <c r="U45" s="31">
        <f t="shared" si="12"/>
        <v>3569.2491570439379</v>
      </c>
      <c r="V45" s="31">
        <f t="shared" si="12"/>
        <v>3769.2491570439379</v>
      </c>
      <c r="W45" s="31">
        <f t="shared" si="12"/>
        <v>3969.2491570439379</v>
      </c>
      <c r="X45" s="31">
        <f t="shared" si="12"/>
        <v>4169.2491570439379</v>
      </c>
      <c r="Y45" s="31">
        <f t="shared" si="12"/>
        <v>4369.2491570439379</v>
      </c>
      <c r="Z45" s="31">
        <f t="shared" si="12"/>
        <v>4569.2491570439379</v>
      </c>
    </row>
    <row r="46" spans="1:26" ht="13.5" customHeight="1" x14ac:dyDescent="0.25">
      <c r="A46" s="129" t="s">
        <v>11</v>
      </c>
      <c r="B46" s="155">
        <f>B44-B45</f>
        <v>8111</v>
      </c>
      <c r="C46" s="134"/>
    </row>
    <row r="47" spans="1:26" ht="13.5" customHeight="1" x14ac:dyDescent="0.25">
      <c r="A47" s="119"/>
      <c r="B47" s="119"/>
      <c r="C47" s="119"/>
    </row>
    <row r="48" spans="1:26" ht="13.5" customHeight="1" x14ac:dyDescent="0.25">
      <c r="A48" s="119"/>
      <c r="B48" s="119"/>
      <c r="C48" s="119"/>
    </row>
    <row r="49" spans="1:26" ht="13.5" customHeight="1" thickBot="1" x14ac:dyDescent="0.3">
      <c r="A49" s="190"/>
      <c r="B49" s="190"/>
      <c r="C49" s="119"/>
    </row>
    <row r="50" spans="1:26" ht="19.5" customHeight="1" thickBot="1" x14ac:dyDescent="0.35">
      <c r="A50" s="145" t="s">
        <v>102</v>
      </c>
      <c r="B50" s="146"/>
      <c r="C50" s="126"/>
      <c r="D50" s="195" t="s">
        <v>97</v>
      </c>
      <c r="E50" s="196"/>
      <c r="F50" s="196"/>
      <c r="G50" s="196"/>
      <c r="H50" s="196"/>
      <c r="I50" s="196"/>
      <c r="J50" s="196"/>
      <c r="K50" s="196"/>
      <c r="L50" s="196"/>
      <c r="M50" s="196"/>
      <c r="N50" s="197"/>
      <c r="P50" s="195" t="s">
        <v>98</v>
      </c>
      <c r="Q50" s="196"/>
      <c r="R50" s="196"/>
      <c r="S50" s="196"/>
      <c r="T50" s="196"/>
      <c r="U50" s="196"/>
      <c r="V50" s="196"/>
      <c r="W50" s="196"/>
      <c r="X50" s="196"/>
      <c r="Y50" s="196"/>
      <c r="Z50" s="197"/>
    </row>
    <row r="51" spans="1:26" ht="13.5" customHeight="1" thickBot="1" x14ac:dyDescent="0.3">
      <c r="A51" s="137" t="s">
        <v>2</v>
      </c>
      <c r="B51" s="142">
        <f>'Crop Comparison'!D28</f>
        <v>17517.165527271878</v>
      </c>
      <c r="C51" s="130"/>
      <c r="D51" s="20"/>
      <c r="E51" s="21"/>
      <c r="F51" s="22"/>
      <c r="G51" s="23"/>
      <c r="H51" s="22"/>
      <c r="I51" s="22"/>
      <c r="J51" s="22" t="s">
        <v>12</v>
      </c>
      <c r="K51" s="24"/>
      <c r="L51" s="22"/>
      <c r="M51" s="24"/>
      <c r="N51" s="22"/>
      <c r="P51" s="20"/>
      <c r="Q51" s="21"/>
      <c r="R51" s="22"/>
      <c r="S51" s="23"/>
      <c r="T51" s="22"/>
      <c r="U51" s="22"/>
      <c r="V51" s="22" t="s">
        <v>12</v>
      </c>
      <c r="W51" s="24"/>
      <c r="X51" s="22"/>
      <c r="Y51" s="24"/>
      <c r="Z51" s="22"/>
    </row>
    <row r="52" spans="1:26" ht="13.5" customHeight="1" thickBot="1" x14ac:dyDescent="0.3">
      <c r="A52" s="137" t="s">
        <v>4</v>
      </c>
      <c r="B52" s="142">
        <f>'Crop Comparison'!D30</f>
        <v>7215.57</v>
      </c>
      <c r="C52" s="130"/>
      <c r="D52" s="195" t="s">
        <v>5</v>
      </c>
      <c r="E52" s="197"/>
      <c r="F52" s="25">
        <f>G52-200</f>
        <v>5000</v>
      </c>
      <c r="G52" s="25">
        <f>H52-200</f>
        <v>5200</v>
      </c>
      <c r="H52" s="25">
        <f>I52-200</f>
        <v>5400</v>
      </c>
      <c r="I52" s="25">
        <f>J52-200</f>
        <v>5600</v>
      </c>
      <c r="J52" s="26">
        <f>B57</f>
        <v>5800</v>
      </c>
      <c r="K52" s="25">
        <f>J52+200</f>
        <v>6000</v>
      </c>
      <c r="L52" s="25">
        <f>K52+200</f>
        <v>6200</v>
      </c>
      <c r="M52" s="25">
        <f>L52+200</f>
        <v>6400</v>
      </c>
      <c r="N52" s="25">
        <f>M52+200</f>
        <v>6600</v>
      </c>
      <c r="P52" s="195" t="s">
        <v>5</v>
      </c>
      <c r="Q52" s="197"/>
      <c r="R52" s="25">
        <f>S52-200</f>
        <v>5000</v>
      </c>
      <c r="S52" s="25">
        <f>T52-200</f>
        <v>5200</v>
      </c>
      <c r="T52" s="25">
        <f>U52-200</f>
        <v>5400</v>
      </c>
      <c r="U52" s="25">
        <f>V52-200</f>
        <v>5600</v>
      </c>
      <c r="V52" s="22">
        <f>J52</f>
        <v>5800</v>
      </c>
      <c r="W52" s="25">
        <f>V52+200</f>
        <v>6000</v>
      </c>
      <c r="X52" s="25">
        <f>W52+200</f>
        <v>6200</v>
      </c>
      <c r="Y52" s="25">
        <f>X52+200</f>
        <v>6400</v>
      </c>
      <c r="Z52" s="25">
        <f>Y52+200</f>
        <v>6600</v>
      </c>
    </row>
    <row r="53" spans="1:26" ht="13.5" customHeight="1" thickBot="1" x14ac:dyDescent="0.3">
      <c r="A53" s="138" t="s">
        <v>6</v>
      </c>
      <c r="B53" s="155">
        <f>B52+B51</f>
        <v>24732.735527271878</v>
      </c>
      <c r="C53" s="131"/>
      <c r="D53" s="198" t="s">
        <v>7</v>
      </c>
      <c r="E53" s="199"/>
      <c r="F53" s="52">
        <f t="shared" ref="F53:N53" si="13">F52-$B$45</f>
        <v>4911</v>
      </c>
      <c r="G53" s="27">
        <f t="shared" si="13"/>
        <v>5111</v>
      </c>
      <c r="H53" s="27">
        <f t="shared" si="13"/>
        <v>5311</v>
      </c>
      <c r="I53" s="27">
        <f t="shared" si="13"/>
        <v>5511</v>
      </c>
      <c r="J53" s="29">
        <f t="shared" si="13"/>
        <v>5711</v>
      </c>
      <c r="K53" s="27">
        <f t="shared" si="13"/>
        <v>5911</v>
      </c>
      <c r="L53" s="27">
        <f t="shared" si="13"/>
        <v>6111</v>
      </c>
      <c r="M53" s="27">
        <f t="shared" si="13"/>
        <v>6311</v>
      </c>
      <c r="N53" s="27">
        <f t="shared" si="13"/>
        <v>6511</v>
      </c>
      <c r="P53" s="198" t="s">
        <v>7</v>
      </c>
      <c r="Q53" s="199"/>
      <c r="R53" s="27">
        <f t="shared" ref="R53:Z53" si="14">R52-$B$45</f>
        <v>4911</v>
      </c>
      <c r="S53" s="27">
        <f t="shared" si="14"/>
        <v>5111</v>
      </c>
      <c r="T53" s="27">
        <f t="shared" si="14"/>
        <v>5311</v>
      </c>
      <c r="U53" s="27">
        <f t="shared" si="14"/>
        <v>5511</v>
      </c>
      <c r="V53" s="29">
        <f t="shared" si="14"/>
        <v>5711</v>
      </c>
      <c r="W53" s="27">
        <f t="shared" si="14"/>
        <v>5911</v>
      </c>
      <c r="X53" s="27">
        <f t="shared" si="14"/>
        <v>6111</v>
      </c>
      <c r="Y53" s="27">
        <f t="shared" si="14"/>
        <v>6311</v>
      </c>
      <c r="Z53" s="27">
        <f t="shared" si="14"/>
        <v>6511</v>
      </c>
    </row>
    <row r="54" spans="1:26" ht="13.5" customHeight="1" thickBot="1" x14ac:dyDescent="0.3">
      <c r="A54" s="137"/>
      <c r="B54" s="127"/>
      <c r="C54" s="132"/>
      <c r="D54" s="192" t="s">
        <v>8</v>
      </c>
      <c r="E54" s="30">
        <f>E55-0.25</f>
        <v>5.5</v>
      </c>
      <c r="F54" s="31">
        <f>F$53-($B$53/$E54)</f>
        <v>414.13899504147685</v>
      </c>
      <c r="G54" s="31">
        <f t="shared" ref="G54:N54" si="15">G$53-($B$53/$E54)</f>
        <v>614.13899504147685</v>
      </c>
      <c r="H54" s="31">
        <f t="shared" si="15"/>
        <v>814.13899504147685</v>
      </c>
      <c r="I54" s="31">
        <f t="shared" si="15"/>
        <v>1014.1389950414768</v>
      </c>
      <c r="J54" s="31">
        <f t="shared" si="15"/>
        <v>1214.1389950414768</v>
      </c>
      <c r="K54" s="31">
        <f t="shared" si="15"/>
        <v>1414.1389950414768</v>
      </c>
      <c r="L54" s="31">
        <f t="shared" si="15"/>
        <v>1614.1389950414768</v>
      </c>
      <c r="M54" s="31">
        <f t="shared" si="15"/>
        <v>1814.1389950414768</v>
      </c>
      <c r="N54" s="31">
        <f t="shared" si="15"/>
        <v>2014.1389950414768</v>
      </c>
      <c r="P54" s="192" t="s">
        <v>8</v>
      </c>
      <c r="Q54" s="30">
        <f>Q55-0.25</f>
        <v>5.5</v>
      </c>
      <c r="R54" s="31">
        <f t="shared" ref="R54:Z58" si="16">R$53-($B$51/$E54)</f>
        <v>1726.0608132232951</v>
      </c>
      <c r="S54" s="31">
        <f t="shared" si="16"/>
        <v>1926.0608132232951</v>
      </c>
      <c r="T54" s="31">
        <f t="shared" si="16"/>
        <v>2126.0608132232951</v>
      </c>
      <c r="U54" s="31">
        <f t="shared" si="16"/>
        <v>2326.0608132232951</v>
      </c>
      <c r="V54" s="31">
        <f t="shared" si="16"/>
        <v>2526.0608132232951</v>
      </c>
      <c r="W54" s="31">
        <f t="shared" si="16"/>
        <v>2726.0608132232951</v>
      </c>
      <c r="X54" s="31">
        <f t="shared" si="16"/>
        <v>2926.0608132232951</v>
      </c>
      <c r="Y54" s="31">
        <f t="shared" si="16"/>
        <v>3126.0608132232951</v>
      </c>
      <c r="Z54" s="31">
        <f t="shared" si="16"/>
        <v>3326.0608132232951</v>
      </c>
    </row>
    <row r="55" spans="1:26" ht="13.5" customHeight="1" thickBot="1" x14ac:dyDescent="0.3">
      <c r="A55" s="137" t="s">
        <v>9</v>
      </c>
      <c r="B55" s="139">
        <v>6</v>
      </c>
      <c r="C55" s="133"/>
      <c r="D55" s="193"/>
      <c r="E55" s="30">
        <f>E56-0.25</f>
        <v>5.75</v>
      </c>
      <c r="F55" s="31">
        <f t="shared" ref="F55:N58" si="17">F$53-($B$53/$E55)</f>
        <v>609.65469090923852</v>
      </c>
      <c r="G55" s="31">
        <f t="shared" si="17"/>
        <v>809.65469090923852</v>
      </c>
      <c r="H55" s="31">
        <f t="shared" si="17"/>
        <v>1009.6546909092385</v>
      </c>
      <c r="I55" s="31">
        <f t="shared" si="17"/>
        <v>1209.6546909092385</v>
      </c>
      <c r="J55" s="31">
        <f t="shared" si="17"/>
        <v>1409.6546909092385</v>
      </c>
      <c r="K55" s="31">
        <f t="shared" si="17"/>
        <v>1609.6546909092385</v>
      </c>
      <c r="L55" s="31">
        <f t="shared" si="17"/>
        <v>1809.6546909092385</v>
      </c>
      <c r="M55" s="31">
        <f t="shared" si="17"/>
        <v>2009.6546909092385</v>
      </c>
      <c r="N55" s="31">
        <f t="shared" si="17"/>
        <v>2209.6546909092385</v>
      </c>
      <c r="P55" s="193"/>
      <c r="Q55" s="30">
        <f>Q56-0.25</f>
        <v>5.75</v>
      </c>
      <c r="R55" s="31">
        <f t="shared" si="16"/>
        <v>1864.5364300396732</v>
      </c>
      <c r="S55" s="31">
        <f t="shared" si="16"/>
        <v>2064.5364300396732</v>
      </c>
      <c r="T55" s="31">
        <f t="shared" si="16"/>
        <v>2264.5364300396732</v>
      </c>
      <c r="U55" s="31">
        <f t="shared" si="16"/>
        <v>2464.5364300396732</v>
      </c>
      <c r="V55" s="31">
        <f t="shared" si="16"/>
        <v>2664.5364300396732</v>
      </c>
      <c r="W55" s="31">
        <f t="shared" si="16"/>
        <v>2864.5364300396732</v>
      </c>
      <c r="X55" s="31">
        <f t="shared" si="16"/>
        <v>3064.5364300396732</v>
      </c>
      <c r="Y55" s="31">
        <f t="shared" si="16"/>
        <v>3264.5364300396732</v>
      </c>
      <c r="Z55" s="31">
        <f t="shared" si="16"/>
        <v>3464.5364300396732</v>
      </c>
    </row>
    <row r="56" spans="1:26" ht="13.5" customHeight="1" thickBot="1" x14ac:dyDescent="0.3">
      <c r="A56" s="137"/>
      <c r="B56" s="127"/>
      <c r="C56" s="132"/>
      <c r="D56" s="193"/>
      <c r="E56" s="39">
        <f>B55</f>
        <v>6</v>
      </c>
      <c r="F56" s="31">
        <f t="shared" si="17"/>
        <v>788.8774121213537</v>
      </c>
      <c r="G56" s="31">
        <f t="shared" si="17"/>
        <v>988.8774121213537</v>
      </c>
      <c r="H56" s="31">
        <f t="shared" si="17"/>
        <v>1188.8774121213537</v>
      </c>
      <c r="I56" s="31">
        <f t="shared" si="17"/>
        <v>1388.8774121213537</v>
      </c>
      <c r="J56" s="31">
        <f t="shared" si="17"/>
        <v>1588.8774121213537</v>
      </c>
      <c r="K56" s="31">
        <f t="shared" si="17"/>
        <v>1788.8774121213537</v>
      </c>
      <c r="L56" s="31">
        <f t="shared" si="17"/>
        <v>1988.8774121213537</v>
      </c>
      <c r="M56" s="31">
        <f t="shared" si="17"/>
        <v>2188.8774121213537</v>
      </c>
      <c r="N56" s="31">
        <f t="shared" si="17"/>
        <v>2388.8774121213537</v>
      </c>
      <c r="P56" s="193"/>
      <c r="Q56" s="39">
        <f>E56</f>
        <v>6</v>
      </c>
      <c r="R56" s="31">
        <f t="shared" si="16"/>
        <v>1991.4724121213535</v>
      </c>
      <c r="S56" s="31">
        <f t="shared" si="16"/>
        <v>2191.4724121213535</v>
      </c>
      <c r="T56" s="31">
        <f t="shared" si="16"/>
        <v>2391.4724121213535</v>
      </c>
      <c r="U56" s="31">
        <f t="shared" si="16"/>
        <v>2591.4724121213535</v>
      </c>
      <c r="V56" s="31">
        <f t="shared" si="16"/>
        <v>2791.4724121213535</v>
      </c>
      <c r="W56" s="31">
        <f t="shared" si="16"/>
        <v>2991.4724121213535</v>
      </c>
      <c r="X56" s="31">
        <f t="shared" si="16"/>
        <v>3191.4724121213535</v>
      </c>
      <c r="Y56" s="31">
        <f t="shared" si="16"/>
        <v>3391.4724121213535</v>
      </c>
      <c r="Z56" s="31">
        <f t="shared" si="16"/>
        <v>3591.4724121213535</v>
      </c>
    </row>
    <row r="57" spans="1:26" ht="13.5" customHeight="1" thickBot="1" x14ac:dyDescent="0.3">
      <c r="A57" s="137" t="s">
        <v>109</v>
      </c>
      <c r="B57" s="142">
        <f>B7</f>
        <v>5800</v>
      </c>
      <c r="C57" s="132"/>
      <c r="D57" s="193"/>
      <c r="E57" s="30">
        <f>E56+0.25</f>
        <v>6.25</v>
      </c>
      <c r="F57" s="31">
        <f t="shared" si="17"/>
        <v>953.76231563649935</v>
      </c>
      <c r="G57" s="31">
        <f t="shared" si="17"/>
        <v>1153.7623156364994</v>
      </c>
      <c r="H57" s="31">
        <f t="shared" si="17"/>
        <v>1353.7623156364994</v>
      </c>
      <c r="I57" s="31">
        <f t="shared" si="17"/>
        <v>1553.7623156364994</v>
      </c>
      <c r="J57" s="31">
        <f t="shared" si="17"/>
        <v>1753.7623156364994</v>
      </c>
      <c r="K57" s="31">
        <f t="shared" si="17"/>
        <v>1953.7623156364994</v>
      </c>
      <c r="L57" s="31">
        <f t="shared" si="17"/>
        <v>2153.7623156364994</v>
      </c>
      <c r="M57" s="31">
        <f t="shared" si="17"/>
        <v>2353.7623156364994</v>
      </c>
      <c r="N57" s="31">
        <f t="shared" si="17"/>
        <v>2553.7623156364994</v>
      </c>
      <c r="P57" s="193"/>
      <c r="Q57" s="30">
        <f>Q56+0.25</f>
        <v>6.25</v>
      </c>
      <c r="R57" s="31">
        <f t="shared" si="16"/>
        <v>2108.2535156364993</v>
      </c>
      <c r="S57" s="31">
        <f t="shared" si="16"/>
        <v>2308.2535156364993</v>
      </c>
      <c r="T57" s="31">
        <f t="shared" si="16"/>
        <v>2508.2535156364993</v>
      </c>
      <c r="U57" s="31">
        <f t="shared" si="16"/>
        <v>2708.2535156364993</v>
      </c>
      <c r="V57" s="31">
        <f t="shared" si="16"/>
        <v>2908.2535156364993</v>
      </c>
      <c r="W57" s="31">
        <f t="shared" si="16"/>
        <v>3108.2535156364993</v>
      </c>
      <c r="X57" s="31">
        <f t="shared" si="16"/>
        <v>3308.2535156364993</v>
      </c>
      <c r="Y57" s="31">
        <f t="shared" si="16"/>
        <v>3508.2535156364993</v>
      </c>
      <c r="Z57" s="31">
        <f t="shared" si="16"/>
        <v>3708.2535156364993</v>
      </c>
    </row>
    <row r="58" spans="1:26" ht="13.5" customHeight="1" thickBot="1" x14ac:dyDescent="0.3">
      <c r="A58" s="140" t="s">
        <v>10</v>
      </c>
      <c r="B58" s="142">
        <f>D7</f>
        <v>63</v>
      </c>
      <c r="C58" s="134"/>
      <c r="D58" s="194"/>
      <c r="E58" s="30">
        <f>E57+0.25</f>
        <v>6.5</v>
      </c>
      <c r="F58" s="31">
        <f t="shared" si="17"/>
        <v>1105.9637650350955</v>
      </c>
      <c r="G58" s="31">
        <f t="shared" si="17"/>
        <v>1305.9637650350955</v>
      </c>
      <c r="H58" s="31">
        <f t="shared" si="17"/>
        <v>1505.9637650350955</v>
      </c>
      <c r="I58" s="31">
        <f t="shared" si="17"/>
        <v>1705.9637650350955</v>
      </c>
      <c r="J58" s="31">
        <f t="shared" si="17"/>
        <v>1905.9637650350955</v>
      </c>
      <c r="K58" s="31">
        <f t="shared" si="17"/>
        <v>2105.9637650350955</v>
      </c>
      <c r="L58" s="31">
        <f t="shared" si="17"/>
        <v>2305.9637650350955</v>
      </c>
      <c r="M58" s="31">
        <f t="shared" si="17"/>
        <v>2505.9637650350955</v>
      </c>
      <c r="N58" s="31">
        <f>N$53-($B$53/$E58)</f>
        <v>2705.9637650350955</v>
      </c>
      <c r="P58" s="194"/>
      <c r="Q58" s="30">
        <f>Q57+0.25</f>
        <v>6.5</v>
      </c>
      <c r="R58" s="31">
        <f>R$53-($B$51/$E58)</f>
        <v>2216.0514573427881</v>
      </c>
      <c r="S58" s="31">
        <f t="shared" si="16"/>
        <v>2416.0514573427881</v>
      </c>
      <c r="T58" s="31">
        <f t="shared" si="16"/>
        <v>2616.0514573427881</v>
      </c>
      <c r="U58" s="31">
        <f t="shared" si="16"/>
        <v>2816.0514573427881</v>
      </c>
      <c r="V58" s="31">
        <f t="shared" si="16"/>
        <v>3016.0514573427881</v>
      </c>
      <c r="W58" s="31">
        <f t="shared" si="16"/>
        <v>3216.0514573427881</v>
      </c>
      <c r="X58" s="31">
        <f t="shared" si="16"/>
        <v>3416.0514573427881</v>
      </c>
      <c r="Y58" s="31">
        <f t="shared" si="16"/>
        <v>3616.0514573427881</v>
      </c>
      <c r="Z58" s="31">
        <f t="shared" si="16"/>
        <v>3816.0514573427881</v>
      </c>
    </row>
    <row r="59" spans="1:26" ht="13.5" customHeight="1" x14ac:dyDescent="0.25">
      <c r="A59" s="129" t="s">
        <v>11</v>
      </c>
      <c r="B59" s="155">
        <f>B57-B58</f>
        <v>5737</v>
      </c>
      <c r="C59" s="134"/>
    </row>
    <row r="60" spans="1:26" x14ac:dyDescent="0.25">
      <c r="A60" s="119"/>
      <c r="B60" s="119"/>
      <c r="C60" s="119"/>
    </row>
    <row r="61" spans="1:26" x14ac:dyDescent="0.25">
      <c r="A61" s="119"/>
      <c r="B61" s="119"/>
      <c r="C61" s="119"/>
    </row>
  </sheetData>
  <sheetProtection selectLockedCells="1"/>
  <mergeCells count="35">
    <mergeCell ref="D11:N11"/>
    <mergeCell ref="P11:Z11"/>
    <mergeCell ref="D13:E13"/>
    <mergeCell ref="P13:Q13"/>
    <mergeCell ref="D14:E14"/>
    <mergeCell ref="P14:Q14"/>
    <mergeCell ref="D15:D19"/>
    <mergeCell ref="P15:P19"/>
    <mergeCell ref="D24:N24"/>
    <mergeCell ref="P24:Z24"/>
    <mergeCell ref="D26:E26"/>
    <mergeCell ref="P26:Q26"/>
    <mergeCell ref="P41:P45"/>
    <mergeCell ref="D27:E27"/>
    <mergeCell ref="P27:Q27"/>
    <mergeCell ref="D28:D32"/>
    <mergeCell ref="P28:P32"/>
    <mergeCell ref="D37:N37"/>
    <mergeCell ref="P37:Z37"/>
    <mergeCell ref="A49:B49"/>
    <mergeCell ref="A23:B23"/>
    <mergeCell ref="A36:B36"/>
    <mergeCell ref="D54:D58"/>
    <mergeCell ref="P54:P58"/>
    <mergeCell ref="D50:N50"/>
    <mergeCell ref="P50:Z50"/>
    <mergeCell ref="D52:E52"/>
    <mergeCell ref="P52:Q52"/>
    <mergeCell ref="D53:E53"/>
    <mergeCell ref="P53:Q53"/>
    <mergeCell ref="D39:E39"/>
    <mergeCell ref="P39:Q39"/>
    <mergeCell ref="D40:E40"/>
    <mergeCell ref="P40:Q40"/>
    <mergeCell ref="D41:D45"/>
  </mergeCells>
  <conditionalFormatting sqref="F15:N19">
    <cfRule type="cellIs" dxfId="31" priority="29" stopIfTrue="1" operator="lessThan">
      <formula>1</formula>
    </cfRule>
    <cfRule type="cellIs" dxfId="30" priority="30" stopIfTrue="1" operator="greaterThan">
      <formula>1</formula>
    </cfRule>
    <cfRule type="cellIs" dxfId="29" priority="31" stopIfTrue="1" operator="lessThan">
      <formula>1</formula>
    </cfRule>
    <cfRule type="cellIs" dxfId="28" priority="32" stopIfTrue="1" operator="greaterThan">
      <formula>1</formula>
    </cfRule>
  </conditionalFormatting>
  <conditionalFormatting sqref="F28:N32">
    <cfRule type="cellIs" dxfId="27" priority="13" stopIfTrue="1" operator="lessThan">
      <formula>1</formula>
    </cfRule>
    <cfRule type="cellIs" dxfId="26" priority="14" stopIfTrue="1" operator="greaterThan">
      <formula>1</formula>
    </cfRule>
    <cfRule type="cellIs" dxfId="25" priority="15" stopIfTrue="1" operator="lessThan">
      <formula>1</formula>
    </cfRule>
    <cfRule type="cellIs" dxfId="24" priority="16" stopIfTrue="1" operator="greaterThan">
      <formula>1</formula>
    </cfRule>
  </conditionalFormatting>
  <conditionalFormatting sqref="F41:N45">
    <cfRule type="cellIs" dxfId="23" priority="25" stopIfTrue="1" operator="lessThan">
      <formula>1</formula>
    </cfRule>
    <cfRule type="cellIs" dxfId="22" priority="26" stopIfTrue="1" operator="greaterThan">
      <formula>1</formula>
    </cfRule>
    <cfRule type="cellIs" dxfId="21" priority="27" stopIfTrue="1" operator="lessThan">
      <formula>1</formula>
    </cfRule>
    <cfRule type="cellIs" dxfId="20" priority="28" stopIfTrue="1" operator="greaterThan">
      <formula>1</formula>
    </cfRule>
  </conditionalFormatting>
  <conditionalFormatting sqref="F54:N58">
    <cfRule type="cellIs" dxfId="19" priority="5" stopIfTrue="1" operator="lessThan">
      <formula>1</formula>
    </cfRule>
    <cfRule type="cellIs" dxfId="18" priority="6" stopIfTrue="1" operator="greaterThan">
      <formula>1</formula>
    </cfRule>
    <cfRule type="cellIs" dxfId="17" priority="7" stopIfTrue="1" operator="lessThan">
      <formula>1</formula>
    </cfRule>
    <cfRule type="cellIs" dxfId="16" priority="8" stopIfTrue="1" operator="greaterThan">
      <formula>1</formula>
    </cfRule>
  </conditionalFormatting>
  <conditionalFormatting sqref="R15:Z19">
    <cfRule type="cellIs" dxfId="15" priority="21" stopIfTrue="1" operator="lessThan">
      <formula>1</formula>
    </cfRule>
    <cfRule type="cellIs" dxfId="14" priority="22" stopIfTrue="1" operator="greaterThan">
      <formula>1</formula>
    </cfRule>
    <cfRule type="cellIs" dxfId="13" priority="23" stopIfTrue="1" operator="lessThan">
      <formula>1</formula>
    </cfRule>
    <cfRule type="cellIs" dxfId="12" priority="24" stopIfTrue="1" operator="greaterThan">
      <formula>1</formula>
    </cfRule>
  </conditionalFormatting>
  <conditionalFormatting sqref="R28:Z32">
    <cfRule type="cellIs" dxfId="11" priority="9" stopIfTrue="1" operator="lessThan">
      <formula>1</formula>
    </cfRule>
    <cfRule type="cellIs" dxfId="10" priority="10" stopIfTrue="1" operator="greaterThan">
      <formula>1</formula>
    </cfRule>
    <cfRule type="cellIs" dxfId="9" priority="11" stopIfTrue="1" operator="lessThan">
      <formula>1</formula>
    </cfRule>
    <cfRule type="cellIs" dxfId="8" priority="12" stopIfTrue="1" operator="greaterThan">
      <formula>1</formula>
    </cfRule>
  </conditionalFormatting>
  <conditionalFormatting sqref="R41:Z45">
    <cfRule type="cellIs" dxfId="7" priority="17" stopIfTrue="1" operator="lessThan">
      <formula>1</formula>
    </cfRule>
    <cfRule type="cellIs" dxfId="6" priority="18" stopIfTrue="1" operator="greaterThan">
      <formula>1</formula>
    </cfRule>
    <cfRule type="cellIs" dxfId="5" priority="19" stopIfTrue="1" operator="lessThan">
      <formula>1</formula>
    </cfRule>
    <cfRule type="cellIs" dxfId="4" priority="20" stopIfTrue="1" operator="greaterThan">
      <formula>1</formula>
    </cfRule>
  </conditionalFormatting>
  <conditionalFormatting sqref="R54:Z58">
    <cfRule type="cellIs" dxfId="3" priority="1" stopIfTrue="1" operator="lessThan">
      <formula>1</formula>
    </cfRule>
    <cfRule type="cellIs" dxfId="2" priority="2" stopIfTrue="1" operator="greaterThan">
      <formula>1</formula>
    </cfRule>
    <cfRule type="cellIs" dxfId="1" priority="3" stopIfTrue="1" operator="lessThan">
      <formula>1</formula>
    </cfRule>
    <cfRule type="cellIs" dxfId="0" priority="4" stopIfTrue="1" operator="greaterThan">
      <formula>1</formula>
    </cfRule>
  </conditionalFormatting>
  <dataValidations count="4">
    <dataValidation type="list" allowBlank="1" showInputMessage="1" showErrorMessage="1" sqref="B16" xr:uid="{00000000-0002-0000-0000-000000000000}">
      <formula1>Opbrengspeil</formula1>
    </dataValidation>
    <dataValidation type="list" allowBlank="1" showInputMessage="1" showErrorMessage="1" sqref="B29" xr:uid="{00000000-0002-0000-0000-000001000000}">
      <formula1>Sonopbrengspeil</formula1>
    </dataValidation>
    <dataValidation type="list" allowBlank="1" showInputMessage="1" showErrorMessage="1" sqref="B42" xr:uid="{00000000-0002-0000-0000-000002000000}">
      <formula1>Sojaopbrengspeil</formula1>
    </dataValidation>
    <dataValidation type="list" allowBlank="1" showInputMessage="1" showErrorMessage="1" sqref="B55" xr:uid="{00000000-0002-0000-0000-000003000000}">
      <formula1>Sorgopbrengspeil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7"/>
  <sheetViews>
    <sheetView zoomScale="70" zoomScaleNormal="70" zoomScaleSheetLayoutView="90" workbookViewId="0">
      <selection activeCell="J20" sqref="J20"/>
    </sheetView>
  </sheetViews>
  <sheetFormatPr defaultColWidth="9.109375" defaultRowHeight="13.2" x14ac:dyDescent="0.25"/>
  <cols>
    <col min="1" max="1" width="43.6640625" style="1" customWidth="1"/>
    <col min="2" max="2" width="16.44140625" style="1" customWidth="1"/>
    <col min="3" max="3" width="15.33203125" style="1" customWidth="1"/>
    <col min="4" max="4" width="15.5546875" style="1" customWidth="1"/>
    <col min="5" max="9" width="14.33203125" style="1" customWidth="1"/>
    <col min="10" max="10" width="14.44140625" style="1" customWidth="1"/>
    <col min="11" max="26" width="12.6640625" style="1" hidden="1" customWidth="1"/>
    <col min="27" max="27" width="12.5546875" style="1" hidden="1" customWidth="1"/>
    <col min="28" max="29" width="0" style="1" hidden="1" customWidth="1"/>
    <col min="30" max="16384" width="9.109375" style="1"/>
  </cols>
  <sheetData>
    <row r="1" spans="1:28" ht="33" customHeight="1" thickBot="1" x14ac:dyDescent="0.3">
      <c r="A1" s="216" t="s">
        <v>13</v>
      </c>
      <c r="B1" s="217"/>
      <c r="C1" s="217"/>
      <c r="D1" s="217"/>
      <c r="E1" s="218" t="s">
        <v>114</v>
      </c>
      <c r="F1" s="218"/>
      <c r="G1" s="218"/>
      <c r="H1" s="163"/>
      <c r="I1" s="164"/>
    </row>
    <row r="2" spans="1:28" ht="16.2" thickBot="1" x14ac:dyDescent="0.35">
      <c r="A2" s="8"/>
      <c r="B2" s="9"/>
      <c r="C2" s="10"/>
      <c r="D2" s="10"/>
      <c r="E2" s="6"/>
      <c r="F2" s="6"/>
      <c r="G2" s="6"/>
      <c r="H2" s="6"/>
      <c r="I2" s="2"/>
    </row>
    <row r="3" spans="1:28" ht="27" customHeight="1" thickBot="1" x14ac:dyDescent="0.3">
      <c r="A3" s="222" t="s">
        <v>14</v>
      </c>
      <c r="B3" s="223"/>
      <c r="C3" s="223"/>
      <c r="D3" s="170"/>
      <c r="E3" s="171">
        <f>'Pryse + Sensatiwiteitsanalise'!B20</f>
        <v>3481</v>
      </c>
      <c r="F3" s="170" t="s">
        <v>0</v>
      </c>
      <c r="G3" s="170"/>
      <c r="H3" s="172"/>
      <c r="I3" s="173"/>
    </row>
    <row r="4" spans="1:28" ht="13.8" thickBot="1" x14ac:dyDescent="0.3">
      <c r="A4" s="53"/>
      <c r="B4" s="4"/>
      <c r="C4" s="4"/>
      <c r="D4" s="3"/>
      <c r="E4" s="5"/>
      <c r="F4" s="11"/>
      <c r="G4" s="4"/>
      <c r="H4" s="12"/>
      <c r="I4" s="12"/>
    </row>
    <row r="5" spans="1:28" ht="13.8" thickBot="1" x14ac:dyDescent="0.3">
      <c r="A5" s="58" t="s">
        <v>15</v>
      </c>
      <c r="B5" s="4"/>
      <c r="C5" s="4"/>
      <c r="D5" s="17">
        <v>9</v>
      </c>
      <c r="E5" s="17">
        <v>10</v>
      </c>
      <c r="F5" s="17">
        <v>12</v>
      </c>
      <c r="G5" s="17">
        <v>14</v>
      </c>
      <c r="H5" s="17">
        <v>15</v>
      </c>
      <c r="I5" s="17">
        <v>16</v>
      </c>
    </row>
    <row r="6" spans="1:28" ht="13.8" thickBot="1" x14ac:dyDescent="0.3">
      <c r="A6" s="174" t="s">
        <v>16</v>
      </c>
      <c r="B6" s="170"/>
      <c r="C6" s="175"/>
      <c r="D6" s="176">
        <f>$E$3*D5</f>
        <v>31329</v>
      </c>
      <c r="E6" s="176">
        <f t="shared" ref="E6:I6" si="0">$E$3*E5</f>
        <v>34810</v>
      </c>
      <c r="F6" s="176">
        <f t="shared" si="0"/>
        <v>41772</v>
      </c>
      <c r="G6" s="176">
        <f t="shared" si="0"/>
        <v>48734</v>
      </c>
      <c r="H6" s="176">
        <f t="shared" si="0"/>
        <v>52215</v>
      </c>
      <c r="I6" s="176">
        <f t="shared" si="0"/>
        <v>55696</v>
      </c>
    </row>
    <row r="7" spans="1:28" ht="15" thickBot="1" x14ac:dyDescent="0.35">
      <c r="A7" s="55"/>
      <c r="B7" s="56"/>
      <c r="C7" s="56"/>
      <c r="D7" s="14"/>
      <c r="E7" s="14"/>
      <c r="F7" s="14"/>
      <c r="G7" s="14"/>
      <c r="H7" s="14"/>
      <c r="I7" s="14"/>
      <c r="Z7" s="206" t="s">
        <v>55</v>
      </c>
      <c r="AA7" s="206"/>
      <c r="AB7" s="206"/>
    </row>
    <row r="8" spans="1:28" ht="15" thickBot="1" x14ac:dyDescent="0.35">
      <c r="A8" s="224" t="s">
        <v>17</v>
      </c>
      <c r="B8" s="225"/>
      <c r="C8" s="226"/>
      <c r="D8" s="165"/>
      <c r="E8" s="165"/>
      <c r="F8" s="165"/>
      <c r="G8" s="165"/>
      <c r="H8" s="165"/>
      <c r="I8" s="165"/>
      <c r="Z8" s="76" t="s">
        <v>52</v>
      </c>
      <c r="AA8" s="76" t="s">
        <v>53</v>
      </c>
      <c r="AB8" s="76" t="s">
        <v>54</v>
      </c>
    </row>
    <row r="9" spans="1:28" ht="14.4" x14ac:dyDescent="0.3">
      <c r="A9" s="62" t="s">
        <v>18</v>
      </c>
      <c r="B9" s="63"/>
      <c r="C9" s="63"/>
      <c r="D9" s="96">
        <v>6231.7500000000009</v>
      </c>
      <c r="E9" s="96">
        <v>6231.7500000000009</v>
      </c>
      <c r="F9" s="96">
        <v>6231.7500000000009</v>
      </c>
      <c r="G9" s="96">
        <v>6231.7500000000009</v>
      </c>
      <c r="H9" s="96">
        <v>6231.7500000000009</v>
      </c>
      <c r="I9" s="96">
        <v>6231.7500000000009</v>
      </c>
      <c r="Z9" s="77">
        <v>9</v>
      </c>
      <c r="AA9" s="77">
        <f>D26</f>
        <v>27125.224754252209</v>
      </c>
      <c r="AB9" s="77">
        <f>D28</f>
        <v>8410.73</v>
      </c>
    </row>
    <row r="10" spans="1:28" ht="14.4" x14ac:dyDescent="0.3">
      <c r="A10" s="59" t="s">
        <v>19</v>
      </c>
      <c r="B10" s="64"/>
      <c r="C10" s="64"/>
      <c r="D10" s="97">
        <v>7245.45</v>
      </c>
      <c r="E10" s="97">
        <v>8050.5</v>
      </c>
      <c r="F10" s="97">
        <v>9660.6</v>
      </c>
      <c r="G10" s="97">
        <v>11270.699999999999</v>
      </c>
      <c r="H10" s="97">
        <v>12075.75</v>
      </c>
      <c r="I10" s="97">
        <v>12880.800000000001</v>
      </c>
      <c r="Z10" s="77">
        <v>10</v>
      </c>
      <c r="AA10" s="77">
        <f>E26</f>
        <v>28973.153946515242</v>
      </c>
      <c r="AB10" s="77">
        <f>E28</f>
        <v>8319.1500000000015</v>
      </c>
    </row>
    <row r="11" spans="1:28" ht="14.4" x14ac:dyDescent="0.3">
      <c r="A11" s="59" t="s">
        <v>20</v>
      </c>
      <c r="B11" s="64"/>
      <c r="C11" s="64"/>
      <c r="D11" s="97">
        <v>0</v>
      </c>
      <c r="E11" s="97">
        <v>0</v>
      </c>
      <c r="F11" s="97">
        <v>0</v>
      </c>
      <c r="G11" s="97">
        <v>0</v>
      </c>
      <c r="H11" s="97">
        <v>0</v>
      </c>
      <c r="I11" s="97">
        <v>0</v>
      </c>
      <c r="Z11" s="77">
        <v>12</v>
      </c>
      <c r="AA11" s="77">
        <f>F26</f>
        <v>32655.22513707406</v>
      </c>
      <c r="AB11" s="77">
        <f>F28</f>
        <v>8319.1500000000015</v>
      </c>
    </row>
    <row r="12" spans="1:28" ht="14.4" x14ac:dyDescent="0.3">
      <c r="A12" s="59" t="s">
        <v>21</v>
      </c>
      <c r="B12" s="64"/>
      <c r="C12" s="64"/>
      <c r="D12" s="97">
        <v>1803.4965000000002</v>
      </c>
      <c r="E12" s="97">
        <v>1853.7205000000001</v>
      </c>
      <c r="F12" s="97">
        <v>1942.4885000000002</v>
      </c>
      <c r="G12" s="97">
        <v>2031.2565000000002</v>
      </c>
      <c r="H12" s="97">
        <v>2081.4805000000001</v>
      </c>
      <c r="I12" s="97">
        <v>2131.7045000000003</v>
      </c>
      <c r="Z12" s="77">
        <v>14</v>
      </c>
      <c r="AA12" s="77">
        <f>G26</f>
        <v>36337.296327632881</v>
      </c>
      <c r="AB12" s="77">
        <f>G28</f>
        <v>8319.1500000000015</v>
      </c>
    </row>
    <row r="13" spans="1:28" ht="14.4" x14ac:dyDescent="0.3">
      <c r="A13" s="59" t="s">
        <v>22</v>
      </c>
      <c r="B13" s="64"/>
      <c r="C13" s="64"/>
      <c r="D13" s="97">
        <v>676.31429250000019</v>
      </c>
      <c r="E13" s="97">
        <v>683.74845000000016</v>
      </c>
      <c r="F13" s="97">
        <v>698.6167650000001</v>
      </c>
      <c r="G13" s="97">
        <v>713.48508000000015</v>
      </c>
      <c r="H13" s="97">
        <v>720.91923750000012</v>
      </c>
      <c r="I13" s="97">
        <v>728.35339500000009</v>
      </c>
      <c r="Z13" s="77">
        <v>15</v>
      </c>
      <c r="AA13" s="77">
        <f>H26</f>
        <v>39174.447243762625</v>
      </c>
      <c r="AB13" s="77">
        <f>H28</f>
        <v>8319.1500000000015</v>
      </c>
    </row>
    <row r="14" spans="1:28" ht="14.4" x14ac:dyDescent="0.3">
      <c r="A14" s="59" t="s">
        <v>23</v>
      </c>
      <c r="B14" s="64"/>
      <c r="C14" s="64"/>
      <c r="D14" s="97">
        <v>875.51099999999997</v>
      </c>
      <c r="E14" s="97">
        <v>875.51099999999997</v>
      </c>
      <c r="F14" s="97">
        <v>875.51099999999997</v>
      </c>
      <c r="G14" s="97">
        <v>875.51099999999997</v>
      </c>
      <c r="H14" s="97">
        <v>1713.5429999999997</v>
      </c>
      <c r="I14" s="97">
        <v>2132.5589999999997</v>
      </c>
      <c r="Z14" s="77">
        <v>16</v>
      </c>
      <c r="AA14" s="77">
        <f>I26</f>
        <v>41516.987297959022</v>
      </c>
      <c r="AB14" s="77">
        <f>I28</f>
        <v>8319.1500000000015</v>
      </c>
    </row>
    <row r="15" spans="1:28" ht="14.4" x14ac:dyDescent="0.3">
      <c r="A15" s="59" t="s">
        <v>24</v>
      </c>
      <c r="B15" s="64"/>
      <c r="C15" s="64"/>
      <c r="D15" s="97">
        <v>58.968000000000004</v>
      </c>
      <c r="E15" s="97">
        <v>58.968000000000004</v>
      </c>
      <c r="F15" s="97">
        <v>58.968000000000004</v>
      </c>
      <c r="G15" s="97">
        <v>58.968000000000004</v>
      </c>
      <c r="H15" s="97">
        <v>58.968000000000004</v>
      </c>
      <c r="I15" s="97">
        <v>58.968000000000004</v>
      </c>
      <c r="AB15" s="77"/>
    </row>
    <row r="16" spans="1:28" x14ac:dyDescent="0.25">
      <c r="A16" s="59" t="s">
        <v>25</v>
      </c>
      <c r="B16" s="64"/>
      <c r="C16" s="64"/>
      <c r="D16" s="97">
        <v>0</v>
      </c>
      <c r="E16" s="97">
        <v>0</v>
      </c>
      <c r="F16" s="97">
        <v>0</v>
      </c>
      <c r="G16" s="97">
        <v>0</v>
      </c>
      <c r="H16" s="97">
        <v>0</v>
      </c>
      <c r="I16" s="97">
        <v>0</v>
      </c>
    </row>
    <row r="17" spans="1:10" x14ac:dyDescent="0.25">
      <c r="A17" s="54" t="s">
        <v>26</v>
      </c>
      <c r="B17" s="57"/>
      <c r="C17" s="57"/>
      <c r="D17" s="97">
        <v>4137</v>
      </c>
      <c r="E17" s="97">
        <v>4722.2</v>
      </c>
      <c r="F17" s="97">
        <v>5892.5999999999995</v>
      </c>
      <c r="G17" s="97">
        <v>7063</v>
      </c>
      <c r="H17" s="97">
        <v>7648.2</v>
      </c>
      <c r="I17" s="97">
        <v>8233.4</v>
      </c>
    </row>
    <row r="18" spans="1:10" x14ac:dyDescent="0.25">
      <c r="A18" s="59" t="s">
        <v>27</v>
      </c>
      <c r="B18" s="64"/>
      <c r="C18" s="64"/>
      <c r="D18" s="97">
        <v>2645.4226707842572</v>
      </c>
      <c r="E18" s="97">
        <v>2825.3131801206555</v>
      </c>
      <c r="F18" s="97">
        <v>3183.7520557311118</v>
      </c>
      <c r="G18" s="97">
        <v>3542.1909313415681</v>
      </c>
      <c r="H18" s="97">
        <v>3818.3792861246766</v>
      </c>
      <c r="I18" s="97">
        <v>4046.4187181844304</v>
      </c>
    </row>
    <row r="19" spans="1:10" x14ac:dyDescent="0.25">
      <c r="A19" s="59" t="s">
        <v>28</v>
      </c>
      <c r="B19" s="64"/>
      <c r="C19" s="64"/>
      <c r="D19" s="97">
        <v>850</v>
      </c>
      <c r="E19" s="97">
        <v>850</v>
      </c>
      <c r="F19" s="97">
        <v>850</v>
      </c>
      <c r="G19" s="97">
        <v>850</v>
      </c>
      <c r="H19" s="97">
        <v>850</v>
      </c>
      <c r="I19" s="97">
        <v>850</v>
      </c>
    </row>
    <row r="20" spans="1:10" x14ac:dyDescent="0.25">
      <c r="A20" s="59" t="s">
        <v>29</v>
      </c>
      <c r="B20" s="64"/>
      <c r="C20" s="64"/>
      <c r="D20" s="97">
        <v>1058.3010000000002</v>
      </c>
      <c r="E20" s="97">
        <v>1175.8900000000003</v>
      </c>
      <c r="F20" s="97">
        <v>1411.0680000000004</v>
      </c>
      <c r="G20" s="97">
        <v>1646.2460000000003</v>
      </c>
      <c r="H20" s="97">
        <v>1763.8350000000003</v>
      </c>
      <c r="I20" s="97">
        <v>1881.4240000000004</v>
      </c>
    </row>
    <row r="21" spans="1:10" x14ac:dyDescent="0.25">
      <c r="A21" s="59" t="s">
        <v>30</v>
      </c>
      <c r="B21" s="64"/>
      <c r="C21" s="64"/>
      <c r="D21" s="97">
        <v>85</v>
      </c>
      <c r="E21" s="97">
        <v>85</v>
      </c>
      <c r="F21" s="97">
        <v>85</v>
      </c>
      <c r="G21" s="97">
        <v>85</v>
      </c>
      <c r="H21" s="97">
        <v>85</v>
      </c>
      <c r="I21" s="97">
        <v>85</v>
      </c>
    </row>
    <row r="22" spans="1:10" s="7" customFormat="1" x14ac:dyDescent="0.25">
      <c r="A22" s="59" t="s">
        <v>31</v>
      </c>
      <c r="B22" s="64"/>
      <c r="C22" s="64"/>
      <c r="D22" s="97">
        <v>0</v>
      </c>
      <c r="E22" s="97">
        <v>0</v>
      </c>
      <c r="F22" s="97">
        <v>0</v>
      </c>
      <c r="G22" s="97">
        <v>0</v>
      </c>
      <c r="H22" s="97">
        <v>0</v>
      </c>
      <c r="I22" s="97">
        <v>0</v>
      </c>
      <c r="J22" s="1"/>
    </row>
    <row r="23" spans="1:10" s="7" customFormat="1" x14ac:dyDescent="0.25">
      <c r="A23" s="59" t="s">
        <v>32</v>
      </c>
      <c r="B23" s="64"/>
      <c r="C23" s="64"/>
      <c r="D23" s="97">
        <v>0</v>
      </c>
      <c r="E23" s="97">
        <v>0</v>
      </c>
      <c r="F23" s="97">
        <v>0</v>
      </c>
      <c r="G23" s="97">
        <v>0</v>
      </c>
      <c r="H23" s="97">
        <v>0</v>
      </c>
      <c r="I23" s="97">
        <v>0</v>
      </c>
      <c r="J23" s="1"/>
    </row>
    <row r="24" spans="1:10" s="7" customFormat="1" x14ac:dyDescent="0.25">
      <c r="A24" s="59" t="s">
        <v>33</v>
      </c>
      <c r="B24" s="64"/>
      <c r="C24" s="64"/>
      <c r="D24" s="97">
        <v>0</v>
      </c>
      <c r="E24" s="97">
        <v>0</v>
      </c>
      <c r="F24" s="97">
        <v>0</v>
      </c>
      <c r="G24" s="97">
        <v>0</v>
      </c>
      <c r="H24" s="97">
        <v>0</v>
      </c>
      <c r="I24" s="97">
        <v>0</v>
      </c>
      <c r="J24" s="1"/>
    </row>
    <row r="25" spans="1:10" s="7" customFormat="1" ht="13.8" thickBot="1" x14ac:dyDescent="0.3">
      <c r="A25" s="59" t="s">
        <v>34</v>
      </c>
      <c r="B25" s="64"/>
      <c r="C25" s="64"/>
      <c r="D25" s="97">
        <v>1458.0112909679501</v>
      </c>
      <c r="E25" s="97">
        <v>1560.5528163945883</v>
      </c>
      <c r="F25" s="97">
        <v>1764.8708163429526</v>
      </c>
      <c r="G25" s="97">
        <v>1969.1888162913167</v>
      </c>
      <c r="H25" s="97">
        <v>2126.6222201379496</v>
      </c>
      <c r="I25" s="97">
        <v>2256.6096847745853</v>
      </c>
      <c r="J25" s="1"/>
    </row>
    <row r="26" spans="1:10" s="7" customFormat="1" ht="27" customHeight="1" thickBot="1" x14ac:dyDescent="0.3">
      <c r="A26" s="203" t="s">
        <v>35</v>
      </c>
      <c r="B26" s="227"/>
      <c r="C26" s="228"/>
      <c r="D26" s="177">
        <f t="shared" ref="D26:I26" si="1">SUM(D9:D25)</f>
        <v>27125.224754252209</v>
      </c>
      <c r="E26" s="177">
        <f t="shared" si="1"/>
        <v>28973.153946515242</v>
      </c>
      <c r="F26" s="177">
        <f t="shared" si="1"/>
        <v>32655.22513707406</v>
      </c>
      <c r="G26" s="177">
        <f t="shared" si="1"/>
        <v>36337.296327632881</v>
      </c>
      <c r="H26" s="177">
        <f t="shared" si="1"/>
        <v>39174.447243762625</v>
      </c>
      <c r="I26" s="177">
        <f t="shared" si="1"/>
        <v>41516.987297959022</v>
      </c>
      <c r="J26" s="1"/>
    </row>
    <row r="27" spans="1:10" s="7" customFormat="1" ht="13.8" thickBot="1" x14ac:dyDescent="0.3">
      <c r="A27" s="65"/>
      <c r="B27" s="66"/>
      <c r="C27" s="66"/>
      <c r="D27" s="15"/>
      <c r="E27" s="15"/>
      <c r="F27" s="15"/>
      <c r="G27" s="15"/>
      <c r="H27" s="15"/>
      <c r="I27" s="15"/>
      <c r="J27" s="1"/>
    </row>
    <row r="28" spans="1:10" s="94" customFormat="1" ht="13.8" thickBot="1" x14ac:dyDescent="0.3">
      <c r="A28" s="229" t="s">
        <v>36</v>
      </c>
      <c r="B28" s="230"/>
      <c r="C28" s="231"/>
      <c r="D28" s="178">
        <f>'[1]Bes-mielies '!$D$232</f>
        <v>8410.73</v>
      </c>
      <c r="E28" s="177">
        <v>8319.1500000000015</v>
      </c>
      <c r="F28" s="177">
        <v>8319.1500000000015</v>
      </c>
      <c r="G28" s="177">
        <v>8319.1500000000015</v>
      </c>
      <c r="H28" s="177">
        <v>8319.1500000000015</v>
      </c>
      <c r="I28" s="177">
        <v>8319.1500000000015</v>
      </c>
      <c r="J28" s="95"/>
    </row>
    <row r="29" spans="1:10" ht="13.8" thickBot="1" x14ac:dyDescent="0.3">
      <c r="A29" s="65"/>
      <c r="B29" s="66"/>
      <c r="C29" s="66"/>
      <c r="D29" s="15"/>
      <c r="E29" s="15"/>
      <c r="F29" s="15"/>
      <c r="G29" s="15"/>
      <c r="H29" s="15"/>
      <c r="I29" s="15"/>
    </row>
    <row r="30" spans="1:10" ht="25.5" customHeight="1" thickBot="1" x14ac:dyDescent="0.3">
      <c r="A30" s="203" t="s">
        <v>37</v>
      </c>
      <c r="B30" s="227"/>
      <c r="C30" s="228"/>
      <c r="D30" s="177">
        <f t="shared" ref="D30:I30" si="2">D26+D28</f>
        <v>35535.954754252205</v>
      </c>
      <c r="E30" s="177">
        <f t="shared" si="2"/>
        <v>37292.30394651524</v>
      </c>
      <c r="F30" s="177">
        <f t="shared" si="2"/>
        <v>40974.375137074065</v>
      </c>
      <c r="G30" s="177">
        <f t="shared" si="2"/>
        <v>44656.446327632882</v>
      </c>
      <c r="H30" s="177">
        <f t="shared" si="2"/>
        <v>47493.597243762626</v>
      </c>
      <c r="I30" s="177">
        <f t="shared" si="2"/>
        <v>49836.137297959023</v>
      </c>
    </row>
    <row r="31" spans="1:10" ht="13.8" thickBot="1" x14ac:dyDescent="0.3">
      <c r="A31" s="60"/>
      <c r="B31" s="61"/>
      <c r="C31" s="61"/>
      <c r="D31" s="16"/>
      <c r="E31" s="16"/>
      <c r="F31" s="16"/>
      <c r="G31" s="16"/>
      <c r="H31" s="16"/>
      <c r="I31" s="16"/>
    </row>
    <row r="32" spans="1:10" ht="24.75" customHeight="1" thickBot="1" x14ac:dyDescent="0.3">
      <c r="A32" s="203" t="s">
        <v>38</v>
      </c>
      <c r="B32" s="204"/>
      <c r="C32" s="205"/>
      <c r="D32" s="177">
        <f t="shared" ref="D32:I32" si="3">D30/D5</f>
        <v>3948.4394171391341</v>
      </c>
      <c r="E32" s="177">
        <f t="shared" si="3"/>
        <v>3729.230394651524</v>
      </c>
      <c r="F32" s="177">
        <f t="shared" si="3"/>
        <v>3414.5312614228387</v>
      </c>
      <c r="G32" s="177">
        <f t="shared" si="3"/>
        <v>3189.7461662594915</v>
      </c>
      <c r="H32" s="177">
        <f t="shared" si="3"/>
        <v>3166.2398162508416</v>
      </c>
      <c r="I32" s="177">
        <f t="shared" si="3"/>
        <v>3114.758581122439</v>
      </c>
    </row>
    <row r="33" spans="1:10" ht="13.8" thickBot="1" x14ac:dyDescent="0.3">
      <c r="A33" s="55"/>
      <c r="B33" s="56"/>
      <c r="C33" s="56"/>
      <c r="D33" s="16"/>
      <c r="E33" s="16"/>
      <c r="F33" s="16"/>
      <c r="G33" s="16"/>
      <c r="H33" s="16"/>
      <c r="I33" s="16"/>
    </row>
    <row r="34" spans="1:10" ht="13.8" thickBot="1" x14ac:dyDescent="0.3">
      <c r="A34" s="179" t="s">
        <v>39</v>
      </c>
      <c r="B34" s="170"/>
      <c r="C34" s="170"/>
      <c r="D34" s="177">
        <f>'Pryse + Sensatiwiteitsanalise'!D4</f>
        <v>329</v>
      </c>
      <c r="E34" s="177">
        <f>$D$34</f>
        <v>329</v>
      </c>
      <c r="F34" s="177">
        <f>$D$34</f>
        <v>329</v>
      </c>
      <c r="G34" s="177">
        <f>$D$34</f>
        <v>329</v>
      </c>
      <c r="H34" s="177">
        <f>$D$34</f>
        <v>329</v>
      </c>
      <c r="I34" s="177">
        <f>$D$34</f>
        <v>329</v>
      </c>
    </row>
    <row r="35" spans="1:10" ht="13.8" thickBot="1" x14ac:dyDescent="0.3">
      <c r="A35" s="55"/>
      <c r="B35" s="56"/>
      <c r="C35" s="56"/>
      <c r="D35" s="16"/>
      <c r="E35" s="16"/>
      <c r="F35" s="16"/>
      <c r="G35" s="16"/>
      <c r="H35" s="16"/>
      <c r="I35" s="16"/>
    </row>
    <row r="36" spans="1:10" ht="25.5" customHeight="1" thickBot="1" x14ac:dyDescent="0.3">
      <c r="A36" s="219" t="s">
        <v>40</v>
      </c>
      <c r="B36" s="220"/>
      <c r="C36" s="221"/>
      <c r="D36" s="166">
        <f t="shared" ref="D36:I36" si="4">D32+D34</f>
        <v>4277.4394171391341</v>
      </c>
      <c r="E36" s="166">
        <f t="shared" si="4"/>
        <v>4058.230394651524</v>
      </c>
      <c r="F36" s="166">
        <f t="shared" si="4"/>
        <v>3743.5312614228387</v>
      </c>
      <c r="G36" s="166">
        <f t="shared" si="4"/>
        <v>3518.7461662594915</v>
      </c>
      <c r="H36" s="166">
        <f t="shared" si="4"/>
        <v>3495.2398162508416</v>
      </c>
      <c r="I36" s="166">
        <f t="shared" si="4"/>
        <v>3443.758581122439</v>
      </c>
    </row>
    <row r="37" spans="1:10" ht="13.8" thickBot="1" x14ac:dyDescent="0.3">
      <c r="A37" s="167" t="s">
        <v>41</v>
      </c>
      <c r="B37" s="168"/>
      <c r="C37" s="169"/>
      <c r="D37" s="166">
        <f>'Pryse + Sensatiwiteitsanalise'!B4</f>
        <v>3810</v>
      </c>
      <c r="E37" s="166">
        <f>$D$37</f>
        <v>3810</v>
      </c>
      <c r="F37" s="166">
        <f>$D$37</f>
        <v>3810</v>
      </c>
      <c r="G37" s="166">
        <f>$D$37</f>
        <v>3810</v>
      </c>
      <c r="H37" s="166">
        <f>$D$37</f>
        <v>3810</v>
      </c>
      <c r="I37" s="166">
        <f>$D$37</f>
        <v>3810</v>
      </c>
    </row>
    <row r="38" spans="1:10" ht="13.8" thickBot="1" x14ac:dyDescent="0.3"/>
    <row r="39" spans="1:10" customFormat="1" ht="14.4" x14ac:dyDescent="0.3">
      <c r="A39" s="232" t="s">
        <v>105</v>
      </c>
      <c r="B39" s="233"/>
      <c r="C39" s="234"/>
      <c r="D39" s="159">
        <f>D6-D26</f>
        <v>4203.7752457477909</v>
      </c>
      <c r="E39" s="159">
        <f>E6-E26</f>
        <v>5836.8460534847582</v>
      </c>
      <c r="F39" s="159">
        <f>F6-F26</f>
        <v>9116.7748629259404</v>
      </c>
      <c r="G39" s="159">
        <f t="shared" ref="G39:I39" si="5">G6-G26</f>
        <v>12396.703672367119</v>
      </c>
      <c r="H39" s="159">
        <f t="shared" si="5"/>
        <v>13040.552756237375</v>
      </c>
      <c r="I39" s="159">
        <f t="shared" si="5"/>
        <v>14179.012702040978</v>
      </c>
    </row>
    <row r="40" spans="1:10" customFormat="1" ht="15" thickBot="1" x14ac:dyDescent="0.35">
      <c r="A40" s="235" t="s">
        <v>106</v>
      </c>
      <c r="B40" s="236"/>
      <c r="C40" s="237"/>
      <c r="D40" s="160">
        <f>D6-D30</f>
        <v>-4206.954754252205</v>
      </c>
      <c r="E40" s="160">
        <f>E6-E30</f>
        <v>-2482.3039465152397</v>
      </c>
      <c r="F40" s="160">
        <f>F6-F30</f>
        <v>797.6248629259353</v>
      </c>
      <c r="G40" s="160">
        <f t="shared" ref="G40:I40" si="6">G6-G30</f>
        <v>4077.5536723671175</v>
      </c>
      <c r="H40" s="160">
        <f t="shared" si="6"/>
        <v>4721.402756237374</v>
      </c>
      <c r="I40" s="160">
        <f t="shared" si="6"/>
        <v>5859.8627020409767</v>
      </c>
    </row>
    <row r="41" spans="1:10" ht="14.4" x14ac:dyDescent="0.25">
      <c r="A41" s="67" t="s">
        <v>45</v>
      </c>
      <c r="B41" s="68"/>
      <c r="C41" s="68"/>
      <c r="D41" s="68"/>
      <c r="E41" s="68"/>
      <c r="F41" s="68"/>
      <c r="G41" s="68"/>
      <c r="H41" s="69"/>
      <c r="I41" s="19"/>
      <c r="J41" s="19"/>
    </row>
    <row r="42" spans="1:10" ht="14.4" x14ac:dyDescent="0.25">
      <c r="A42" s="70" t="s">
        <v>46</v>
      </c>
      <c r="B42" s="71"/>
      <c r="C42" s="71"/>
      <c r="D42" s="71"/>
      <c r="E42" s="71"/>
      <c r="F42" s="71"/>
      <c r="G42" s="71"/>
      <c r="H42" s="72"/>
      <c r="I42" s="19"/>
      <c r="J42" s="19"/>
    </row>
    <row r="43" spans="1:10" ht="15" thickBot="1" x14ac:dyDescent="0.3">
      <c r="A43" s="73" t="s">
        <v>47</v>
      </c>
      <c r="B43" s="74"/>
      <c r="C43" s="74"/>
      <c r="D43" s="74"/>
      <c r="E43" s="74"/>
      <c r="F43" s="74"/>
      <c r="G43" s="74"/>
      <c r="H43" s="75"/>
      <c r="I43" s="19"/>
      <c r="J43" s="19"/>
    </row>
    <row r="44" spans="1:10" x14ac:dyDescent="0.25">
      <c r="A44" s="207" t="s">
        <v>48</v>
      </c>
      <c r="B44" s="208"/>
      <c r="C44" s="208"/>
      <c r="D44" s="208"/>
      <c r="E44" s="208"/>
      <c r="F44" s="208"/>
      <c r="G44" s="208"/>
      <c r="H44" s="209"/>
      <c r="I44"/>
      <c r="J44"/>
    </row>
    <row r="45" spans="1:10" x14ac:dyDescent="0.25">
      <c r="A45" s="210"/>
      <c r="B45" s="211"/>
      <c r="C45" s="211"/>
      <c r="D45" s="211"/>
      <c r="E45" s="211"/>
      <c r="F45" s="211"/>
      <c r="G45" s="211"/>
      <c r="H45" s="212"/>
      <c r="I45"/>
      <c r="J45"/>
    </row>
    <row r="46" spans="1:10" x14ac:dyDescent="0.25">
      <c r="A46" s="210"/>
      <c r="B46" s="211"/>
      <c r="C46" s="211"/>
      <c r="D46" s="211"/>
      <c r="E46" s="211"/>
      <c r="F46" s="211"/>
      <c r="G46" s="211"/>
      <c r="H46" s="212"/>
      <c r="I46"/>
      <c r="J46"/>
    </row>
    <row r="47" spans="1:10" ht="13.8" thickBot="1" x14ac:dyDescent="0.3">
      <c r="A47" s="213"/>
      <c r="B47" s="214"/>
      <c r="C47" s="214"/>
      <c r="D47" s="214"/>
      <c r="E47" s="214"/>
      <c r="F47" s="214"/>
      <c r="G47" s="214"/>
      <c r="H47" s="215"/>
      <c r="I47"/>
      <c r="J47"/>
    </row>
  </sheetData>
  <mergeCells count="13">
    <mergeCell ref="A32:C32"/>
    <mergeCell ref="Z7:AB7"/>
    <mergeCell ref="A44:H47"/>
    <mergeCell ref="A1:D1"/>
    <mergeCell ref="E1:G1"/>
    <mergeCell ref="A36:C36"/>
    <mergeCell ref="A3:C3"/>
    <mergeCell ref="A8:C8"/>
    <mergeCell ref="A26:C26"/>
    <mergeCell ref="A28:C28"/>
    <mergeCell ref="A30:C30"/>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51181102362204722" footer="0.51181102362204722"/>
  <pageSetup scale="53" fitToHeight="0" orientation="portrait" r:id="rId1"/>
  <headerFooter alignWithMargins="0">
    <oddHeader>&amp;F</oddHeader>
    <oddFooter>&amp;A&amp;RPage &amp;P</oddFooter>
  </headerFooter>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3"/>
  <sheetViews>
    <sheetView zoomScale="85" zoomScaleNormal="85" zoomScaleSheetLayoutView="80" workbookViewId="0">
      <selection activeCell="J19" sqref="J19"/>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7" width="10.33203125" style="1" hidden="1" customWidth="1"/>
    <col min="28" max="29" width="0" style="1" hidden="1" customWidth="1"/>
    <col min="30" max="16384" width="9.109375" style="1"/>
  </cols>
  <sheetData>
    <row r="1" spans="1:28" ht="33" customHeight="1" thickBot="1" x14ac:dyDescent="0.3">
      <c r="A1" s="216" t="s">
        <v>42</v>
      </c>
      <c r="B1" s="217"/>
      <c r="C1" s="217"/>
      <c r="D1" s="217"/>
      <c r="E1" s="218" t="s">
        <v>115</v>
      </c>
      <c r="F1" s="218"/>
      <c r="G1" s="218"/>
      <c r="H1" s="163"/>
      <c r="I1" s="164"/>
    </row>
    <row r="2" spans="1:28" ht="16.2" thickBot="1" x14ac:dyDescent="0.35">
      <c r="A2" s="8"/>
      <c r="B2" s="9"/>
      <c r="C2" s="10"/>
      <c r="D2" s="10"/>
      <c r="E2" s="6"/>
      <c r="F2" s="6"/>
      <c r="G2" s="6"/>
      <c r="H2" s="6"/>
      <c r="I2" s="2"/>
    </row>
    <row r="3" spans="1:28" ht="25.5" customHeight="1" thickBot="1" x14ac:dyDescent="0.3">
      <c r="A3" s="222" t="s">
        <v>14</v>
      </c>
      <c r="B3" s="223"/>
      <c r="C3" s="223"/>
      <c r="D3" s="170"/>
      <c r="E3" s="180">
        <f>'Pryse + Sensatiwiteitsanalise'!B46</f>
        <v>8111</v>
      </c>
      <c r="F3" s="170" t="s">
        <v>0</v>
      </c>
      <c r="G3" s="172"/>
      <c r="H3" s="172"/>
      <c r="I3" s="173"/>
    </row>
    <row r="4" spans="1:28" ht="13.8" thickBot="1" x14ac:dyDescent="0.3">
      <c r="A4" s="53"/>
      <c r="B4" s="4"/>
      <c r="C4" s="4"/>
      <c r="D4" s="3"/>
      <c r="E4" s="5"/>
      <c r="F4" s="11"/>
      <c r="G4" s="4"/>
      <c r="H4" s="12"/>
      <c r="I4" s="12"/>
    </row>
    <row r="5" spans="1:28" ht="13.8" thickBot="1" x14ac:dyDescent="0.3">
      <c r="A5" s="58" t="s">
        <v>15</v>
      </c>
      <c r="B5" s="4"/>
      <c r="C5" s="4"/>
      <c r="D5" s="13">
        <v>2.5</v>
      </c>
      <c r="E5" s="13">
        <v>3</v>
      </c>
      <c r="F5" s="13">
        <v>3.5</v>
      </c>
      <c r="G5" s="13">
        <v>4</v>
      </c>
      <c r="H5" s="13">
        <v>5</v>
      </c>
      <c r="I5" s="13">
        <v>6</v>
      </c>
    </row>
    <row r="6" spans="1:28" ht="13.8" thickBot="1" x14ac:dyDescent="0.3">
      <c r="A6" s="174" t="s">
        <v>16</v>
      </c>
      <c r="B6" s="170"/>
      <c r="C6" s="175"/>
      <c r="D6" s="176">
        <f t="shared" ref="D6:I6" si="0">$E$3*D5</f>
        <v>20277.5</v>
      </c>
      <c r="E6" s="176">
        <f t="shared" si="0"/>
        <v>24333</v>
      </c>
      <c r="F6" s="176">
        <f t="shared" si="0"/>
        <v>28388.5</v>
      </c>
      <c r="G6" s="176">
        <f t="shared" si="0"/>
        <v>32444</v>
      </c>
      <c r="H6" s="176">
        <f t="shared" si="0"/>
        <v>40555</v>
      </c>
      <c r="I6" s="176">
        <f t="shared" si="0"/>
        <v>48666</v>
      </c>
    </row>
    <row r="7" spans="1:28" ht="15" thickBot="1" x14ac:dyDescent="0.35">
      <c r="A7" s="55"/>
      <c r="B7" s="56"/>
      <c r="C7" s="56"/>
      <c r="D7" s="14"/>
      <c r="E7" s="14"/>
      <c r="F7" s="14"/>
      <c r="G7" s="14"/>
      <c r="H7" s="14"/>
      <c r="I7" s="14"/>
      <c r="Z7" s="206" t="s">
        <v>57</v>
      </c>
      <c r="AA7" s="206"/>
      <c r="AB7" s="206"/>
    </row>
    <row r="8" spans="1:28" ht="15" thickBot="1" x14ac:dyDescent="0.35">
      <c r="A8" s="224" t="s">
        <v>17</v>
      </c>
      <c r="B8" s="225"/>
      <c r="C8" s="226"/>
      <c r="D8" s="165"/>
      <c r="E8" s="165"/>
      <c r="F8" s="165"/>
      <c r="G8" s="165"/>
      <c r="H8" s="165"/>
      <c r="I8" s="165"/>
      <c r="Z8" s="76" t="s">
        <v>52</v>
      </c>
      <c r="AA8" s="76" t="s">
        <v>53</v>
      </c>
      <c r="AB8" s="76" t="s">
        <v>54</v>
      </c>
    </row>
    <row r="9" spans="1:28" ht="14.4" x14ac:dyDescent="0.3">
      <c r="A9" s="62" t="s">
        <v>18</v>
      </c>
      <c r="B9" s="63"/>
      <c r="C9" s="63"/>
      <c r="D9" s="96">
        <v>3442.2200000000003</v>
      </c>
      <c r="E9" s="96">
        <v>3442.2200000000003</v>
      </c>
      <c r="F9" s="96">
        <v>3442.2200000000003</v>
      </c>
      <c r="G9" s="96">
        <v>3442.2200000000003</v>
      </c>
      <c r="H9" s="96">
        <v>3442.2200000000003</v>
      </c>
      <c r="I9" s="96">
        <v>3944.1529999999998</v>
      </c>
      <c r="Z9" s="77">
        <f>D5</f>
        <v>2.5</v>
      </c>
      <c r="AA9" s="77">
        <f>D26</f>
        <v>16402.039115195315</v>
      </c>
      <c r="AB9" s="77">
        <f>D28</f>
        <v>7198.6999999999989</v>
      </c>
    </row>
    <row r="10" spans="1:28" ht="14.4" x14ac:dyDescent="0.3">
      <c r="A10" s="59" t="s">
        <v>19</v>
      </c>
      <c r="B10" s="64"/>
      <c r="C10" s="64"/>
      <c r="D10" s="97">
        <v>2338.75</v>
      </c>
      <c r="E10" s="97">
        <v>2786.5</v>
      </c>
      <c r="F10" s="97">
        <v>3234.25</v>
      </c>
      <c r="G10" s="97">
        <v>3682</v>
      </c>
      <c r="H10" s="97">
        <v>4577.5</v>
      </c>
      <c r="I10" s="97">
        <v>5473</v>
      </c>
      <c r="Z10" s="77">
        <f>E5</f>
        <v>3</v>
      </c>
      <c r="AA10" s="77">
        <f>E26</f>
        <v>17367.003371824248</v>
      </c>
      <c r="AB10" s="77">
        <f>E28</f>
        <v>7198.6999999999989</v>
      </c>
    </row>
    <row r="11" spans="1:28" ht="14.4" x14ac:dyDescent="0.3">
      <c r="A11" s="59" t="s">
        <v>20</v>
      </c>
      <c r="B11" s="64"/>
      <c r="C11" s="64"/>
      <c r="D11" s="97">
        <v>0</v>
      </c>
      <c r="E11" s="97">
        <v>0</v>
      </c>
      <c r="F11" s="97">
        <v>0</v>
      </c>
      <c r="G11" s="97">
        <v>0</v>
      </c>
      <c r="H11" s="97">
        <v>0</v>
      </c>
      <c r="I11" s="97">
        <v>0</v>
      </c>
      <c r="Z11" s="77">
        <f>F5</f>
        <v>3.5</v>
      </c>
      <c r="AA11" s="77">
        <f>F26</f>
        <v>18331.967628453185</v>
      </c>
      <c r="AB11" s="77">
        <f>F28</f>
        <v>7198.6999999999989</v>
      </c>
    </row>
    <row r="12" spans="1:28" ht="14.4" x14ac:dyDescent="0.3">
      <c r="A12" s="59" t="s">
        <v>21</v>
      </c>
      <c r="B12" s="64"/>
      <c r="C12" s="64"/>
      <c r="D12" s="97">
        <v>1608.0047300000001</v>
      </c>
      <c r="E12" s="97">
        <v>1634.8687300000001</v>
      </c>
      <c r="F12" s="97">
        <v>1661.7327300000002</v>
      </c>
      <c r="G12" s="97">
        <v>1688.5967300000002</v>
      </c>
      <c r="H12" s="97">
        <v>1730.6447300000002</v>
      </c>
      <c r="I12" s="97">
        <v>1772.6927300000002</v>
      </c>
      <c r="Z12" s="77">
        <f>G5</f>
        <v>4</v>
      </c>
      <c r="AA12" s="77">
        <f>G26</f>
        <v>19343.37014032192</v>
      </c>
      <c r="AB12" s="77">
        <f>G28</f>
        <v>7198.6999999999989</v>
      </c>
    </row>
    <row r="13" spans="1:28" ht="14.4" x14ac:dyDescent="0.3">
      <c r="A13" s="59" t="s">
        <v>22</v>
      </c>
      <c r="B13" s="64"/>
      <c r="C13" s="64"/>
      <c r="D13" s="97">
        <v>567.96114375000013</v>
      </c>
      <c r="E13" s="97">
        <v>571.67822250000017</v>
      </c>
      <c r="F13" s="97">
        <v>575.3953012500001</v>
      </c>
      <c r="G13" s="97">
        <v>579.11238000000014</v>
      </c>
      <c r="H13" s="97">
        <v>586.54653750000011</v>
      </c>
      <c r="I13" s="97">
        <v>593.9806950000002</v>
      </c>
      <c r="Z13" s="77">
        <f>H5</f>
        <v>5</v>
      </c>
      <c r="AA13" s="77">
        <f>H26</f>
        <v>20375.862706625041</v>
      </c>
      <c r="AB13" s="77">
        <f>H28</f>
        <v>7198.6999999999989</v>
      </c>
    </row>
    <row r="14" spans="1:28" ht="14.4" x14ac:dyDescent="0.3">
      <c r="A14" s="59" t="s">
        <v>23</v>
      </c>
      <c r="B14" s="64"/>
      <c r="C14" s="64"/>
      <c r="D14" s="97">
        <v>442.73400000000004</v>
      </c>
      <c r="E14" s="97">
        <v>442.73400000000004</v>
      </c>
      <c r="F14" s="97">
        <v>442.73400000000004</v>
      </c>
      <c r="G14" s="97">
        <v>442.73400000000004</v>
      </c>
      <c r="H14" s="97">
        <v>442.73400000000004</v>
      </c>
      <c r="I14" s="97">
        <v>442.73400000000004</v>
      </c>
      <c r="Z14" s="77">
        <f>I5</f>
        <v>6</v>
      </c>
      <c r="AA14" s="77">
        <f>I26</f>
        <v>22759.700723664966</v>
      </c>
      <c r="AB14" s="77">
        <f>I28</f>
        <v>7198.6999999999989</v>
      </c>
    </row>
    <row r="15" spans="1:28" x14ac:dyDescent="0.25">
      <c r="A15" s="59" t="s">
        <v>24</v>
      </c>
      <c r="B15" s="64"/>
      <c r="C15" s="64"/>
      <c r="D15" s="97">
        <v>441.21999999999997</v>
      </c>
      <c r="E15" s="97">
        <v>441.21999999999997</v>
      </c>
      <c r="F15" s="97">
        <v>441.21999999999997</v>
      </c>
      <c r="G15" s="97">
        <v>441.21999999999997</v>
      </c>
      <c r="H15" s="97">
        <v>188.5</v>
      </c>
      <c r="I15" s="97">
        <v>441.21999999999997</v>
      </c>
    </row>
    <row r="16" spans="1:28" x14ac:dyDescent="0.25">
      <c r="A16" s="59" t="s">
        <v>25</v>
      </c>
      <c r="B16" s="64"/>
      <c r="C16" s="64"/>
      <c r="D16" s="97">
        <v>0</v>
      </c>
      <c r="E16" s="97">
        <v>0</v>
      </c>
      <c r="F16" s="97">
        <v>0</v>
      </c>
      <c r="G16" s="97">
        <v>0</v>
      </c>
      <c r="H16" s="97">
        <v>0</v>
      </c>
      <c r="I16" s="97">
        <v>0</v>
      </c>
    </row>
    <row r="17" spans="1:10" x14ac:dyDescent="0.25">
      <c r="A17" s="54" t="s">
        <v>26</v>
      </c>
      <c r="B17" s="57"/>
      <c r="C17" s="57"/>
      <c r="D17" s="97">
        <v>3802.6</v>
      </c>
      <c r="E17" s="97">
        <v>3969.7999999999997</v>
      </c>
      <c r="F17" s="97">
        <v>4137</v>
      </c>
      <c r="G17" s="97">
        <v>4346</v>
      </c>
      <c r="H17" s="97">
        <v>4137</v>
      </c>
      <c r="I17" s="97">
        <v>4137</v>
      </c>
    </row>
    <row r="18" spans="1:10" x14ac:dyDescent="0.25">
      <c r="A18" s="59" t="s">
        <v>27</v>
      </c>
      <c r="B18" s="64"/>
      <c r="C18" s="64"/>
      <c r="D18" s="97">
        <v>730.30464178276407</v>
      </c>
      <c r="E18" s="97">
        <v>773.13948723955127</v>
      </c>
      <c r="F18" s="97">
        <v>815.97433269633837</v>
      </c>
      <c r="G18" s="97">
        <v>860.87057625446926</v>
      </c>
      <c r="H18" s="97">
        <v>906.7030091234127</v>
      </c>
      <c r="I18" s="97">
        <v>1012.5217815312541</v>
      </c>
    </row>
    <row r="19" spans="1:10" x14ac:dyDescent="0.25">
      <c r="A19" s="59" t="s">
        <v>28</v>
      </c>
      <c r="B19" s="64"/>
      <c r="C19" s="64"/>
      <c r="D19" s="97">
        <v>850</v>
      </c>
      <c r="E19" s="97">
        <v>850</v>
      </c>
      <c r="F19" s="97">
        <v>850</v>
      </c>
      <c r="G19" s="97">
        <v>850</v>
      </c>
      <c r="H19" s="97">
        <v>850</v>
      </c>
      <c r="I19" s="97">
        <v>850</v>
      </c>
    </row>
    <row r="20" spans="1:10" x14ac:dyDescent="0.25">
      <c r="A20" s="59" t="s">
        <v>29</v>
      </c>
      <c r="B20" s="64"/>
      <c r="C20" s="64"/>
      <c r="D20" s="97">
        <v>1115.2625</v>
      </c>
      <c r="E20" s="97">
        <v>1338.3150000000001</v>
      </c>
      <c r="F20" s="97">
        <v>1561.3675000000001</v>
      </c>
      <c r="G20" s="97">
        <v>1784.42</v>
      </c>
      <c r="H20" s="97">
        <v>2230.5250000000001</v>
      </c>
      <c r="I20" s="97">
        <v>2676.63</v>
      </c>
    </row>
    <row r="21" spans="1:10" x14ac:dyDescent="0.25">
      <c r="A21" s="59" t="s">
        <v>30</v>
      </c>
      <c r="B21" s="64"/>
      <c r="C21" s="64"/>
      <c r="D21" s="97">
        <v>200</v>
      </c>
      <c r="E21" s="97">
        <v>200</v>
      </c>
      <c r="F21" s="97">
        <v>200</v>
      </c>
      <c r="G21" s="97">
        <v>200</v>
      </c>
      <c r="H21" s="97">
        <v>200</v>
      </c>
      <c r="I21" s="97">
        <v>200</v>
      </c>
    </row>
    <row r="22" spans="1:10" s="7" customFormat="1" x14ac:dyDescent="0.25">
      <c r="A22" s="59" t="s">
        <v>31</v>
      </c>
      <c r="B22" s="64"/>
      <c r="C22" s="64"/>
      <c r="D22" s="97">
        <v>0</v>
      </c>
      <c r="E22" s="97">
        <v>0</v>
      </c>
      <c r="F22" s="97">
        <v>0</v>
      </c>
      <c r="G22" s="97">
        <v>0</v>
      </c>
      <c r="H22" s="97">
        <v>0</v>
      </c>
      <c r="I22" s="97">
        <v>0</v>
      </c>
      <c r="J22" s="1"/>
    </row>
    <row r="23" spans="1:10" s="7" customFormat="1" x14ac:dyDescent="0.25">
      <c r="A23" s="59" t="s">
        <v>32</v>
      </c>
      <c r="B23" s="64"/>
      <c r="C23" s="64"/>
      <c r="D23" s="97">
        <v>0</v>
      </c>
      <c r="E23" s="97">
        <v>0</v>
      </c>
      <c r="F23" s="97">
        <v>0</v>
      </c>
      <c r="G23" s="97">
        <v>0</v>
      </c>
      <c r="H23" s="97">
        <v>0</v>
      </c>
      <c r="I23" s="97">
        <v>0</v>
      </c>
      <c r="J23" s="1"/>
    </row>
    <row r="24" spans="1:10" s="7" customFormat="1" x14ac:dyDescent="0.25">
      <c r="A24" s="59" t="s">
        <v>33</v>
      </c>
      <c r="B24" s="64"/>
      <c r="C24" s="64"/>
      <c r="D24" s="97">
        <v>0</v>
      </c>
      <c r="E24" s="97">
        <v>0</v>
      </c>
      <c r="F24" s="97">
        <v>0</v>
      </c>
      <c r="G24" s="97">
        <v>0</v>
      </c>
      <c r="H24" s="97">
        <v>0</v>
      </c>
      <c r="I24" s="97">
        <v>0</v>
      </c>
      <c r="J24" s="1"/>
    </row>
    <row r="25" spans="1:10" s="7" customFormat="1" ht="13.8" thickBot="1" x14ac:dyDescent="0.3">
      <c r="A25" s="59" t="s">
        <v>34</v>
      </c>
      <c r="B25" s="64"/>
      <c r="C25" s="64"/>
      <c r="D25" s="97">
        <v>862.9820996625499</v>
      </c>
      <c r="E25" s="97">
        <v>916.52793208469848</v>
      </c>
      <c r="F25" s="97">
        <v>970.07376450684717</v>
      </c>
      <c r="G25" s="97">
        <v>1026.1964540674501</v>
      </c>
      <c r="H25" s="97">
        <v>1083.4894300016256</v>
      </c>
      <c r="I25" s="97">
        <v>1215.7685171337112</v>
      </c>
      <c r="J25" s="1"/>
    </row>
    <row r="26" spans="1:10" s="7" customFormat="1" ht="24.75" customHeight="1" thickBot="1" x14ac:dyDescent="0.3">
      <c r="A26" s="203" t="s">
        <v>35</v>
      </c>
      <c r="B26" s="227"/>
      <c r="C26" s="228"/>
      <c r="D26" s="177">
        <f t="shared" ref="D26:I26" si="1">SUM(D9:D25)</f>
        <v>16402.039115195315</v>
      </c>
      <c r="E26" s="177">
        <f t="shared" si="1"/>
        <v>17367.003371824248</v>
      </c>
      <c r="F26" s="177">
        <f t="shared" si="1"/>
        <v>18331.967628453185</v>
      </c>
      <c r="G26" s="177">
        <f t="shared" si="1"/>
        <v>19343.37014032192</v>
      </c>
      <c r="H26" s="177">
        <f t="shared" si="1"/>
        <v>20375.862706625041</v>
      </c>
      <c r="I26" s="177">
        <f t="shared" si="1"/>
        <v>22759.700723664966</v>
      </c>
      <c r="J26" s="1"/>
    </row>
    <row r="27" spans="1:10" s="7" customFormat="1" ht="13.8" thickBot="1" x14ac:dyDescent="0.3">
      <c r="A27" s="65"/>
      <c r="B27" s="66"/>
      <c r="C27" s="66"/>
      <c r="D27" s="15"/>
      <c r="E27" s="15"/>
      <c r="F27" s="15"/>
      <c r="G27" s="15"/>
      <c r="H27" s="15"/>
      <c r="I27" s="15"/>
      <c r="J27" s="1"/>
    </row>
    <row r="28" spans="1:10" s="94" customFormat="1" ht="13.8" thickBot="1" x14ac:dyDescent="0.3">
      <c r="A28" s="229" t="s">
        <v>36</v>
      </c>
      <c r="B28" s="230"/>
      <c r="C28" s="231"/>
      <c r="D28" s="177">
        <f>'[1]Bes-soja'!$D$232</f>
        <v>7198.6999999999989</v>
      </c>
      <c r="E28" s="177">
        <f>'[1]Bes-soja'!$D$232</f>
        <v>7198.6999999999989</v>
      </c>
      <c r="F28" s="177">
        <f>'[1]Bes-soja'!$D$232</f>
        <v>7198.6999999999989</v>
      </c>
      <c r="G28" s="177">
        <f>'[1]Bes-soja'!$D$232</f>
        <v>7198.6999999999989</v>
      </c>
      <c r="H28" s="177">
        <f>'[1]Bes-soja'!$D$232</f>
        <v>7198.6999999999989</v>
      </c>
      <c r="I28" s="177">
        <f>'[1]Bes-soja'!$D$232</f>
        <v>7198.6999999999989</v>
      </c>
      <c r="J28" s="95"/>
    </row>
    <row r="29" spans="1:10" ht="13.8" thickBot="1" x14ac:dyDescent="0.3">
      <c r="A29" s="65"/>
      <c r="B29" s="66"/>
      <c r="C29" s="66"/>
      <c r="D29" s="15"/>
      <c r="E29" s="15"/>
      <c r="F29" s="15"/>
      <c r="G29" s="15"/>
      <c r="H29" s="15"/>
      <c r="I29" s="15"/>
    </row>
    <row r="30" spans="1:10" ht="24.75" customHeight="1" thickBot="1" x14ac:dyDescent="0.3">
      <c r="A30" s="203" t="s">
        <v>37</v>
      </c>
      <c r="B30" s="227"/>
      <c r="C30" s="228"/>
      <c r="D30" s="177">
        <f t="shared" ref="D30:I30" si="2">D26+D28</f>
        <v>23600.739115195312</v>
      </c>
      <c r="E30" s="177">
        <f t="shared" si="2"/>
        <v>24565.703371824246</v>
      </c>
      <c r="F30" s="177">
        <f t="shared" si="2"/>
        <v>25530.667628453186</v>
      </c>
      <c r="G30" s="177">
        <f t="shared" si="2"/>
        <v>26542.070140321921</v>
      </c>
      <c r="H30" s="177">
        <f t="shared" si="2"/>
        <v>27574.562706625038</v>
      </c>
      <c r="I30" s="177">
        <f t="shared" si="2"/>
        <v>29958.400723664963</v>
      </c>
    </row>
    <row r="31" spans="1:10" ht="13.8" thickBot="1" x14ac:dyDescent="0.3">
      <c r="A31" s="60"/>
      <c r="B31" s="61"/>
      <c r="C31" s="61"/>
      <c r="D31" s="16"/>
      <c r="E31" s="16"/>
      <c r="F31" s="16"/>
      <c r="G31" s="16"/>
      <c r="H31" s="16"/>
      <c r="I31" s="16"/>
    </row>
    <row r="32" spans="1:10" ht="24.75" customHeight="1" thickBot="1" x14ac:dyDescent="0.3">
      <c r="A32" s="203" t="s">
        <v>38</v>
      </c>
      <c r="B32" s="204"/>
      <c r="C32" s="205"/>
      <c r="D32" s="177">
        <f t="shared" ref="D32:I32" si="3">D30/D5</f>
        <v>9440.2956460781243</v>
      </c>
      <c r="E32" s="177">
        <f t="shared" si="3"/>
        <v>8188.5677906080819</v>
      </c>
      <c r="F32" s="177">
        <f t="shared" si="3"/>
        <v>7294.4764652723388</v>
      </c>
      <c r="G32" s="177">
        <f t="shared" si="3"/>
        <v>6635.5175350804802</v>
      </c>
      <c r="H32" s="177">
        <f t="shared" si="3"/>
        <v>5514.9125413250076</v>
      </c>
      <c r="I32" s="177">
        <f t="shared" si="3"/>
        <v>4993.0667872774939</v>
      </c>
    </row>
    <row r="33" spans="1:10" ht="13.8" thickBot="1" x14ac:dyDescent="0.3">
      <c r="A33" s="55"/>
      <c r="B33" s="56"/>
      <c r="C33" s="56"/>
      <c r="D33" s="16"/>
      <c r="E33" s="16"/>
      <c r="F33" s="16"/>
      <c r="G33" s="16"/>
      <c r="H33" s="16"/>
      <c r="I33" s="16"/>
    </row>
    <row r="34" spans="1:10" ht="13.8" thickBot="1" x14ac:dyDescent="0.3">
      <c r="A34" s="179" t="s">
        <v>39</v>
      </c>
      <c r="B34" s="170"/>
      <c r="C34" s="170"/>
      <c r="D34" s="177">
        <f>'Pryse + Sensatiwiteitsanalise'!D6</f>
        <v>89</v>
      </c>
      <c r="E34" s="177">
        <f>$D$34</f>
        <v>89</v>
      </c>
      <c r="F34" s="177">
        <f>$D$34</f>
        <v>89</v>
      </c>
      <c r="G34" s="177">
        <f>$D$34</f>
        <v>89</v>
      </c>
      <c r="H34" s="177">
        <f>$D$34</f>
        <v>89</v>
      </c>
      <c r="I34" s="177">
        <f>$D$34</f>
        <v>89</v>
      </c>
    </row>
    <row r="35" spans="1:10" ht="13.8" thickBot="1" x14ac:dyDescent="0.3">
      <c r="A35" s="55"/>
      <c r="B35" s="56"/>
      <c r="C35" s="56"/>
      <c r="D35" s="16"/>
      <c r="E35" s="16"/>
      <c r="F35" s="16"/>
      <c r="G35" s="16"/>
      <c r="H35" s="16"/>
      <c r="I35" s="16"/>
    </row>
    <row r="36" spans="1:10" ht="12" customHeight="1" thickBot="1" x14ac:dyDescent="0.3">
      <c r="A36" s="219" t="s">
        <v>40</v>
      </c>
      <c r="B36" s="220"/>
      <c r="C36" s="221"/>
      <c r="D36" s="166">
        <f t="shared" ref="D36:I36" si="4">D32+D34</f>
        <v>9529.2956460781243</v>
      </c>
      <c r="E36" s="166">
        <f t="shared" si="4"/>
        <v>8277.5677906080819</v>
      </c>
      <c r="F36" s="166">
        <f t="shared" si="4"/>
        <v>7383.4764652723388</v>
      </c>
      <c r="G36" s="166">
        <f t="shared" si="4"/>
        <v>6724.5175350804802</v>
      </c>
      <c r="H36" s="166">
        <f t="shared" si="4"/>
        <v>5603.9125413250076</v>
      </c>
      <c r="I36" s="166">
        <f t="shared" si="4"/>
        <v>5082.0667872774939</v>
      </c>
    </row>
    <row r="37" spans="1:10" ht="13.8" thickBot="1" x14ac:dyDescent="0.3">
      <c r="A37" s="167" t="s">
        <v>41</v>
      </c>
      <c r="B37" s="168"/>
      <c r="C37" s="169"/>
      <c r="D37" s="166">
        <f>'Pryse + Sensatiwiteitsanalise'!B6</f>
        <v>8200</v>
      </c>
      <c r="E37" s="166">
        <f>$D$37</f>
        <v>8200</v>
      </c>
      <c r="F37" s="166">
        <f>$D$37</f>
        <v>8200</v>
      </c>
      <c r="G37" s="166">
        <f>$D$37</f>
        <v>8200</v>
      </c>
      <c r="H37" s="166">
        <f>$D$37</f>
        <v>8200</v>
      </c>
      <c r="I37" s="166">
        <f>$D$37</f>
        <v>8200</v>
      </c>
    </row>
    <row r="38" spans="1:10" ht="13.8" thickBot="1" x14ac:dyDescent="0.3"/>
    <row r="39" spans="1:10" customFormat="1" ht="14.4" x14ac:dyDescent="0.3">
      <c r="A39" s="232" t="s">
        <v>105</v>
      </c>
      <c r="B39" s="233"/>
      <c r="C39" s="234"/>
      <c r="D39" s="159">
        <f>D6-D26</f>
        <v>3875.4608848046846</v>
      </c>
      <c r="E39" s="159">
        <f>E6-E26</f>
        <v>6965.9966281757515</v>
      </c>
      <c r="F39" s="159">
        <f>F6-F26</f>
        <v>10056.532371546815</v>
      </c>
      <c r="G39" s="159">
        <f t="shared" ref="G39:I39" si="5">G6-G26</f>
        <v>13100.62985967808</v>
      </c>
      <c r="H39" s="159">
        <f t="shared" si="5"/>
        <v>20179.137293374959</v>
      </c>
      <c r="I39" s="159">
        <f t="shared" si="5"/>
        <v>25906.299276335034</v>
      </c>
    </row>
    <row r="40" spans="1:10" customFormat="1" ht="15" thickBot="1" x14ac:dyDescent="0.35">
      <c r="A40" s="235" t="s">
        <v>106</v>
      </c>
      <c r="B40" s="236"/>
      <c r="C40" s="237"/>
      <c r="D40" s="160">
        <f>D6-D30</f>
        <v>-3323.2391151953125</v>
      </c>
      <c r="E40" s="160">
        <f>E6-E30</f>
        <v>-232.70337182424555</v>
      </c>
      <c r="F40" s="160">
        <f>F6-F30</f>
        <v>2857.8323715468141</v>
      </c>
      <c r="G40" s="160">
        <f t="shared" ref="G40:I40" si="6">G6-G30</f>
        <v>5901.9298596780791</v>
      </c>
      <c r="H40" s="160">
        <f t="shared" si="6"/>
        <v>12980.437293374962</v>
      </c>
      <c r="I40" s="160">
        <f t="shared" si="6"/>
        <v>18707.599276335037</v>
      </c>
    </row>
    <row r="41" spans="1:10" ht="14.4" x14ac:dyDescent="0.25">
      <c r="A41" s="67" t="s">
        <v>45</v>
      </c>
      <c r="B41" s="68"/>
      <c r="C41" s="68"/>
      <c r="D41" s="68"/>
      <c r="E41" s="68"/>
      <c r="F41" s="68"/>
      <c r="G41" s="68"/>
      <c r="H41" s="69"/>
      <c r="I41" s="19"/>
      <c r="J41" s="19"/>
    </row>
    <row r="42" spans="1:10" ht="14.4" x14ac:dyDescent="0.25">
      <c r="A42" s="70" t="s">
        <v>46</v>
      </c>
      <c r="B42" s="71"/>
      <c r="C42" s="71"/>
      <c r="D42" s="71"/>
      <c r="E42" s="71"/>
      <c r="F42" s="71"/>
      <c r="G42" s="71"/>
      <c r="H42" s="72"/>
      <c r="I42" s="19"/>
      <c r="J42" s="19"/>
    </row>
    <row r="43" spans="1:10" ht="15" thickBot="1" x14ac:dyDescent="0.3">
      <c r="A43" s="73" t="s">
        <v>47</v>
      </c>
      <c r="B43" s="74"/>
      <c r="C43" s="74"/>
      <c r="D43" s="74"/>
      <c r="E43" s="74"/>
      <c r="F43" s="74"/>
      <c r="G43" s="74"/>
      <c r="H43" s="75"/>
      <c r="I43" s="19"/>
      <c r="J43" s="19"/>
    </row>
  </sheetData>
  <mergeCells count="12">
    <mergeCell ref="A39:C39"/>
    <mergeCell ref="A40:C40"/>
    <mergeCell ref="Z7:AB7"/>
    <mergeCell ref="A1:D1"/>
    <mergeCell ref="E1:G1"/>
    <mergeCell ref="A36:C36"/>
    <mergeCell ref="A3:C3"/>
    <mergeCell ref="A8:C8"/>
    <mergeCell ref="A26:C26"/>
    <mergeCell ref="A28:C28"/>
    <mergeCell ref="A30:C30"/>
    <mergeCell ref="A32:C32"/>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43"/>
  <sheetViews>
    <sheetView zoomScale="70" zoomScaleNormal="70" workbookViewId="0">
      <selection activeCell="J22" sqref="J22"/>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7" width="15.6640625" style="1" hidden="1" customWidth="1"/>
    <col min="28" max="28" width="14.109375" style="1" hidden="1" customWidth="1"/>
    <col min="29" max="16384" width="9.109375" style="1"/>
  </cols>
  <sheetData>
    <row r="1" spans="1:28" ht="32.25" customHeight="1" thickBot="1" x14ac:dyDescent="0.3">
      <c r="A1" s="216" t="s">
        <v>43</v>
      </c>
      <c r="B1" s="217"/>
      <c r="C1" s="217"/>
      <c r="D1" s="217"/>
      <c r="E1" s="218" t="s">
        <v>114</v>
      </c>
      <c r="F1" s="218"/>
      <c r="G1" s="218"/>
      <c r="H1" s="163"/>
      <c r="I1" s="164"/>
    </row>
    <row r="2" spans="1:28" ht="16.2" thickBot="1" x14ac:dyDescent="0.35">
      <c r="A2" s="8"/>
      <c r="B2" s="9"/>
      <c r="C2" s="10"/>
      <c r="D2" s="10"/>
      <c r="E2" s="6"/>
      <c r="F2" s="6"/>
      <c r="G2" s="6"/>
      <c r="H2" s="6"/>
      <c r="I2" s="2"/>
    </row>
    <row r="3" spans="1:28" ht="25.5" customHeight="1" thickBot="1" x14ac:dyDescent="0.3">
      <c r="A3" s="222" t="s">
        <v>14</v>
      </c>
      <c r="B3" s="223"/>
      <c r="C3" s="223"/>
      <c r="D3" s="181"/>
      <c r="E3" s="171">
        <f>'Pryse + Sensatiwiteitsanalise'!B59</f>
        <v>5737</v>
      </c>
      <c r="F3" s="170" t="s">
        <v>0</v>
      </c>
      <c r="G3" s="170"/>
      <c r="H3" s="172"/>
      <c r="I3" s="173"/>
    </row>
    <row r="4" spans="1:28" ht="13.8" thickBot="1" x14ac:dyDescent="0.3">
      <c r="A4" s="53"/>
      <c r="B4" s="4"/>
      <c r="C4" s="4"/>
      <c r="D4" s="3"/>
      <c r="E4" s="5"/>
      <c r="F4" s="11"/>
      <c r="G4" s="4"/>
      <c r="H4" s="12"/>
      <c r="I4" s="12"/>
    </row>
    <row r="5" spans="1:28" ht="13.8" thickBot="1" x14ac:dyDescent="0.3">
      <c r="A5" s="58" t="s">
        <v>15</v>
      </c>
      <c r="B5" s="4"/>
      <c r="C5" s="4"/>
      <c r="D5" s="13">
        <f>'[1]Bes- Sorghum'!$E$26</f>
        <v>3</v>
      </c>
      <c r="E5" s="13">
        <f>'[1]Bes- Sorghum'!$F$26</f>
        <v>4</v>
      </c>
      <c r="F5" s="13">
        <f>'[1]Bes- Sorghum'!$G$26</f>
        <v>5</v>
      </c>
      <c r="G5" s="13">
        <f>'[1]Bes- Sorghum'!$H$26</f>
        <v>6</v>
      </c>
      <c r="H5" s="13">
        <f>'[1]Bes- Sorghum'!$I$26</f>
        <v>7</v>
      </c>
      <c r="I5" s="81">
        <f>'[1]Bes- Sorghum'!$J$26</f>
        <v>8</v>
      </c>
    </row>
    <row r="6" spans="1:28" ht="13.8" thickBot="1" x14ac:dyDescent="0.3">
      <c r="A6" s="174" t="s">
        <v>16</v>
      </c>
      <c r="B6" s="170"/>
      <c r="C6" s="175"/>
      <c r="D6" s="176">
        <f t="shared" ref="D6:I6" si="0">$E$3*D5</f>
        <v>17211</v>
      </c>
      <c r="E6" s="176">
        <f t="shared" si="0"/>
        <v>22948</v>
      </c>
      <c r="F6" s="176">
        <f t="shared" si="0"/>
        <v>28685</v>
      </c>
      <c r="G6" s="176">
        <f t="shared" si="0"/>
        <v>34422</v>
      </c>
      <c r="H6" s="176">
        <f t="shared" si="0"/>
        <v>40159</v>
      </c>
      <c r="I6" s="176">
        <f t="shared" si="0"/>
        <v>45896</v>
      </c>
    </row>
    <row r="7" spans="1:28" ht="15" thickBot="1" x14ac:dyDescent="0.35">
      <c r="A7" s="55"/>
      <c r="B7" s="56"/>
      <c r="C7" s="56"/>
      <c r="D7" s="14"/>
      <c r="E7" s="14"/>
      <c r="F7" s="14"/>
      <c r="G7" s="14"/>
      <c r="H7" s="14"/>
      <c r="I7" s="14"/>
      <c r="Z7" s="206" t="s">
        <v>58</v>
      </c>
      <c r="AA7" s="206"/>
      <c r="AB7" s="206"/>
    </row>
    <row r="8" spans="1:28" ht="15" thickBot="1" x14ac:dyDescent="0.35">
      <c r="A8" s="224" t="s">
        <v>17</v>
      </c>
      <c r="B8" s="225"/>
      <c r="C8" s="226"/>
      <c r="D8" s="165"/>
      <c r="E8" s="165"/>
      <c r="F8" s="165"/>
      <c r="G8" s="165"/>
      <c r="H8" s="165"/>
      <c r="I8" s="165"/>
      <c r="Z8" s="76" t="s">
        <v>52</v>
      </c>
      <c r="AA8" s="76" t="s">
        <v>53</v>
      </c>
      <c r="AB8" s="76" t="s">
        <v>54</v>
      </c>
    </row>
    <row r="9" spans="1:28" ht="14.4" x14ac:dyDescent="0.3">
      <c r="A9" s="62" t="s">
        <v>18</v>
      </c>
      <c r="B9" s="63"/>
      <c r="C9" s="63"/>
      <c r="D9" s="96">
        <v>1209.5999999999999</v>
      </c>
      <c r="E9" s="96">
        <v>1209.5999999999999</v>
      </c>
      <c r="F9" s="96">
        <v>1209.5999999999999</v>
      </c>
      <c r="G9" s="96">
        <v>1209.5999999999999</v>
      </c>
      <c r="H9" s="96">
        <v>1209.5999999999999</v>
      </c>
      <c r="I9" s="96">
        <v>1209.5999999999999</v>
      </c>
      <c r="Z9" s="77">
        <f>D5</f>
        <v>3</v>
      </c>
      <c r="AA9" s="77">
        <f>D26</f>
        <v>11325.023929321875</v>
      </c>
      <c r="AB9" s="77">
        <f>D28</f>
        <v>7460.7800000000007</v>
      </c>
    </row>
    <row r="10" spans="1:28" ht="14.4" x14ac:dyDescent="0.3">
      <c r="A10" s="59" t="s">
        <v>19</v>
      </c>
      <c r="B10" s="64"/>
      <c r="C10" s="64"/>
      <c r="D10" s="97">
        <v>2415.15</v>
      </c>
      <c r="E10" s="97">
        <v>3220.2000000000003</v>
      </c>
      <c r="F10" s="97">
        <v>4025.25</v>
      </c>
      <c r="G10" s="97">
        <v>4830.3</v>
      </c>
      <c r="H10" s="97">
        <v>5635.3499999999995</v>
      </c>
      <c r="I10" s="97">
        <v>6440.4000000000005</v>
      </c>
      <c r="Z10" s="77">
        <f>E5</f>
        <v>4</v>
      </c>
      <c r="AA10" s="77">
        <f>E26</f>
        <v>12890.560929512503</v>
      </c>
      <c r="AB10" s="77">
        <f>E28</f>
        <v>7460.7800000000007</v>
      </c>
    </row>
    <row r="11" spans="1:28" ht="14.4" x14ac:dyDescent="0.3">
      <c r="A11" s="59" t="s">
        <v>20</v>
      </c>
      <c r="B11" s="64"/>
      <c r="C11" s="64"/>
      <c r="D11" s="97">
        <v>0</v>
      </c>
      <c r="E11" s="97">
        <v>0</v>
      </c>
      <c r="F11" s="97">
        <v>0</v>
      </c>
      <c r="G11" s="97">
        <v>0</v>
      </c>
      <c r="H11" s="97">
        <v>0</v>
      </c>
      <c r="I11" s="97">
        <v>0</v>
      </c>
      <c r="Z11" s="77">
        <f>F5</f>
        <v>5</v>
      </c>
      <c r="AA11" s="77">
        <f>F26</f>
        <v>14491.770128765627</v>
      </c>
      <c r="AB11" s="77">
        <f>F28</f>
        <v>7460.7800000000007</v>
      </c>
    </row>
    <row r="12" spans="1:28" ht="14.4" x14ac:dyDescent="0.3">
      <c r="A12" s="59" t="s">
        <v>21</v>
      </c>
      <c r="B12" s="64"/>
      <c r="C12" s="64"/>
      <c r="D12" s="97">
        <v>1564.0875000000001</v>
      </c>
      <c r="E12" s="97">
        <v>1614.3115000000003</v>
      </c>
      <c r="F12" s="97">
        <v>1664.5355000000002</v>
      </c>
      <c r="G12" s="97">
        <v>1714.7595000000001</v>
      </c>
      <c r="H12" s="97">
        <v>1764.9835000000003</v>
      </c>
      <c r="I12" s="97">
        <v>1815.2075000000004</v>
      </c>
      <c r="Z12" s="77">
        <f>G5</f>
        <v>6</v>
      </c>
      <c r="AA12" s="77">
        <f>G26</f>
        <v>16004.467828018747</v>
      </c>
      <c r="AB12" s="77">
        <f>G28</f>
        <v>7460.7800000000007</v>
      </c>
    </row>
    <row r="13" spans="1:28" ht="14.4" x14ac:dyDescent="0.3">
      <c r="A13" s="59" t="s">
        <v>22</v>
      </c>
      <c r="B13" s="64"/>
      <c r="C13" s="64"/>
      <c r="D13" s="97">
        <v>571.67822250000017</v>
      </c>
      <c r="E13" s="97">
        <v>579.11238000000014</v>
      </c>
      <c r="F13" s="97">
        <v>586.54653750000011</v>
      </c>
      <c r="G13" s="97">
        <v>593.9806950000002</v>
      </c>
      <c r="H13" s="97">
        <v>601.41485250000017</v>
      </c>
      <c r="I13" s="97">
        <v>608.84901000000013</v>
      </c>
      <c r="Z13" s="77">
        <f>H5</f>
        <v>7</v>
      </c>
      <c r="AA13" s="77">
        <f>H26</f>
        <v>17517.165527271878</v>
      </c>
      <c r="AB13" s="77">
        <f>H28</f>
        <v>7460.7800000000007</v>
      </c>
    </row>
    <row r="14" spans="1:28" s="7" customFormat="1" ht="14.4" x14ac:dyDescent="0.3">
      <c r="A14" s="59" t="s">
        <v>23</v>
      </c>
      <c r="B14" s="64"/>
      <c r="C14" s="64"/>
      <c r="D14" s="97">
        <v>1054.5145</v>
      </c>
      <c r="E14" s="97">
        <v>1020.8217500000001</v>
      </c>
      <c r="F14" s="97">
        <v>1020.8217500000001</v>
      </c>
      <c r="G14" s="97">
        <v>1020.8217500000001</v>
      </c>
      <c r="H14" s="97">
        <v>1020.8217500000001</v>
      </c>
      <c r="I14" s="97">
        <v>1020.8217500000001</v>
      </c>
      <c r="J14" s="1"/>
      <c r="K14" s="1"/>
      <c r="L14" s="1"/>
      <c r="M14" s="1"/>
      <c r="N14" s="1"/>
      <c r="O14" s="1"/>
      <c r="P14" s="1"/>
      <c r="Q14" s="1"/>
      <c r="Z14" s="77">
        <f>I5</f>
        <v>8</v>
      </c>
      <c r="AA14" s="77">
        <f>I26</f>
        <v>19029.863226525002</v>
      </c>
      <c r="AB14" s="77">
        <f>I28</f>
        <v>7460.7800000000007</v>
      </c>
    </row>
    <row r="15" spans="1:28" s="7" customFormat="1" x14ac:dyDescent="0.25">
      <c r="A15" s="59" t="s">
        <v>24</v>
      </c>
      <c r="B15" s="64"/>
      <c r="C15" s="64"/>
      <c r="D15" s="97">
        <v>434.78499999999997</v>
      </c>
      <c r="E15" s="97">
        <v>434.78499999999997</v>
      </c>
      <c r="F15" s="97">
        <v>434.78499999999997</v>
      </c>
      <c r="G15" s="97">
        <v>434.78499999999997</v>
      </c>
      <c r="H15" s="97">
        <v>434.78499999999997</v>
      </c>
      <c r="I15" s="97">
        <v>434.78499999999997</v>
      </c>
      <c r="J15" s="1"/>
      <c r="K15" s="1"/>
      <c r="L15" s="1"/>
      <c r="M15" s="1"/>
      <c r="N15" s="1"/>
      <c r="O15" s="1"/>
      <c r="P15" s="1"/>
      <c r="Q15" s="1"/>
    </row>
    <row r="16" spans="1:28" s="7" customFormat="1" x14ac:dyDescent="0.25">
      <c r="A16" s="59" t="s">
        <v>25</v>
      </c>
      <c r="B16" s="64"/>
      <c r="C16" s="64"/>
      <c r="D16" s="97">
        <v>0</v>
      </c>
      <c r="E16" s="97">
        <v>0</v>
      </c>
      <c r="F16" s="97">
        <v>0</v>
      </c>
      <c r="G16" s="97">
        <v>0</v>
      </c>
      <c r="H16" s="97">
        <v>0</v>
      </c>
      <c r="I16" s="97">
        <v>0</v>
      </c>
      <c r="J16" s="1"/>
      <c r="K16" s="1"/>
      <c r="L16" s="1"/>
      <c r="M16" s="1"/>
      <c r="N16" s="1"/>
      <c r="O16" s="1"/>
      <c r="P16" s="1"/>
      <c r="Q16" s="1"/>
    </row>
    <row r="17" spans="1:17" s="7" customFormat="1" x14ac:dyDescent="0.25">
      <c r="A17" s="54" t="s">
        <v>26</v>
      </c>
      <c r="B17" s="57"/>
      <c r="C17" s="57"/>
      <c r="D17" s="97">
        <v>1879.8</v>
      </c>
      <c r="E17" s="97">
        <v>2381.3999999999996</v>
      </c>
      <c r="F17" s="97">
        <v>2883</v>
      </c>
      <c r="G17" s="97">
        <v>3301</v>
      </c>
      <c r="H17" s="97">
        <v>3719</v>
      </c>
      <c r="I17" s="97">
        <v>4137</v>
      </c>
      <c r="J17" s="1"/>
      <c r="K17" s="1"/>
      <c r="L17" s="1"/>
      <c r="M17" s="1"/>
      <c r="N17" s="1"/>
      <c r="O17" s="1"/>
      <c r="P17" s="1"/>
      <c r="Q17" s="1"/>
    </row>
    <row r="18" spans="1:17" s="7" customFormat="1" x14ac:dyDescent="0.25">
      <c r="A18" s="59" t="s">
        <v>27</v>
      </c>
      <c r="B18" s="64"/>
      <c r="C18" s="64"/>
      <c r="D18" s="97">
        <v>0</v>
      </c>
      <c r="E18" s="97">
        <v>0</v>
      </c>
      <c r="F18" s="97">
        <v>0</v>
      </c>
      <c r="G18" s="97">
        <v>0</v>
      </c>
      <c r="H18" s="97">
        <v>0</v>
      </c>
      <c r="I18" s="97">
        <v>0</v>
      </c>
      <c r="J18" s="1"/>
      <c r="K18" s="1"/>
      <c r="L18" s="1"/>
      <c r="M18" s="1"/>
      <c r="N18" s="1"/>
      <c r="O18" s="1"/>
      <c r="P18" s="1"/>
      <c r="Q18" s="1"/>
    </row>
    <row r="19" spans="1:17" s="7" customFormat="1" x14ac:dyDescent="0.25">
      <c r="A19" s="59" t="s">
        <v>28</v>
      </c>
      <c r="B19" s="64"/>
      <c r="C19" s="64"/>
      <c r="D19" s="97">
        <v>850</v>
      </c>
      <c r="E19" s="97">
        <v>850</v>
      </c>
      <c r="F19" s="97">
        <v>850</v>
      </c>
      <c r="G19" s="97">
        <v>850</v>
      </c>
      <c r="H19" s="97">
        <v>850</v>
      </c>
      <c r="I19" s="97">
        <v>850</v>
      </c>
      <c r="J19" s="1"/>
      <c r="K19" s="1"/>
      <c r="L19" s="1"/>
      <c r="M19" s="1"/>
      <c r="N19" s="1"/>
      <c r="O19" s="1"/>
      <c r="P19" s="1"/>
      <c r="Q19" s="1"/>
    </row>
    <row r="20" spans="1:17" s="7" customFormat="1" x14ac:dyDescent="0.25">
      <c r="A20" s="59" t="s">
        <v>29</v>
      </c>
      <c r="B20" s="64"/>
      <c r="C20" s="64"/>
      <c r="D20" s="97">
        <v>444.15000000000009</v>
      </c>
      <c r="E20" s="97">
        <v>592.20000000000016</v>
      </c>
      <c r="F20" s="97">
        <v>740.25000000000011</v>
      </c>
      <c r="G20" s="97">
        <v>888.30000000000018</v>
      </c>
      <c r="H20" s="97">
        <v>1036.3500000000001</v>
      </c>
      <c r="I20" s="97">
        <v>1184.4000000000003</v>
      </c>
      <c r="J20" s="1"/>
      <c r="K20" s="1"/>
      <c r="L20" s="1"/>
      <c r="M20" s="1"/>
      <c r="N20" s="1"/>
      <c r="O20" s="1"/>
      <c r="P20" s="1"/>
      <c r="Q20" s="1"/>
    </row>
    <row r="21" spans="1:17" s="7" customFormat="1" x14ac:dyDescent="0.25">
      <c r="A21" s="59" t="s">
        <v>30</v>
      </c>
      <c r="B21" s="64"/>
      <c r="C21" s="64"/>
      <c r="D21" s="97">
        <v>320</v>
      </c>
      <c r="E21" s="97">
        <v>320</v>
      </c>
      <c r="F21" s="97">
        <v>320</v>
      </c>
      <c r="G21" s="97">
        <v>320</v>
      </c>
      <c r="H21" s="97">
        <v>320</v>
      </c>
      <c r="I21" s="97">
        <v>320</v>
      </c>
      <c r="J21" s="1"/>
      <c r="K21" s="1"/>
      <c r="L21" s="1"/>
      <c r="M21" s="1"/>
      <c r="N21" s="1"/>
      <c r="O21" s="1"/>
      <c r="P21" s="1"/>
      <c r="Q21" s="1"/>
    </row>
    <row r="22" spans="1:17" s="7" customFormat="1" x14ac:dyDescent="0.25">
      <c r="A22" s="59" t="s">
        <v>31</v>
      </c>
      <c r="B22" s="64"/>
      <c r="C22" s="64"/>
      <c r="D22" s="97">
        <v>0</v>
      </c>
      <c r="E22" s="97">
        <v>0</v>
      </c>
      <c r="F22" s="97">
        <v>0</v>
      </c>
      <c r="G22" s="97">
        <v>0</v>
      </c>
      <c r="H22" s="97">
        <v>0</v>
      </c>
      <c r="I22" s="97">
        <v>0</v>
      </c>
      <c r="J22" s="1"/>
      <c r="K22" s="1"/>
      <c r="L22" s="1"/>
      <c r="M22" s="1"/>
      <c r="N22" s="1"/>
      <c r="O22" s="1"/>
      <c r="P22" s="1"/>
      <c r="Q22" s="1"/>
    </row>
    <row r="23" spans="1:17" s="7" customFormat="1" x14ac:dyDescent="0.25">
      <c r="A23" s="59" t="s">
        <v>32</v>
      </c>
      <c r="B23" s="64"/>
      <c r="C23" s="64"/>
      <c r="D23" s="97">
        <v>0</v>
      </c>
      <c r="E23" s="97">
        <v>0</v>
      </c>
      <c r="F23" s="97">
        <v>0</v>
      </c>
      <c r="G23" s="97">
        <v>0</v>
      </c>
      <c r="H23" s="97">
        <v>0</v>
      </c>
      <c r="I23" s="97">
        <v>0</v>
      </c>
      <c r="J23" s="1"/>
      <c r="K23" s="1"/>
      <c r="L23" s="1"/>
      <c r="M23" s="1"/>
      <c r="N23" s="1"/>
      <c r="O23" s="1"/>
      <c r="P23" s="1"/>
      <c r="Q23" s="1"/>
    </row>
    <row r="24" spans="1:17" s="7" customFormat="1" x14ac:dyDescent="0.25">
      <c r="A24" s="59" t="s">
        <v>33</v>
      </c>
      <c r="B24" s="64"/>
      <c r="C24" s="64"/>
      <c r="D24" s="97">
        <v>0</v>
      </c>
      <c r="E24" s="97">
        <v>0</v>
      </c>
      <c r="F24" s="97">
        <v>0</v>
      </c>
      <c r="G24" s="97">
        <v>0</v>
      </c>
      <c r="H24" s="97">
        <v>0</v>
      </c>
      <c r="I24" s="97">
        <v>0</v>
      </c>
      <c r="J24" s="1"/>
    </row>
    <row r="25" spans="1:17" s="7" customFormat="1" ht="13.8" thickBot="1" x14ac:dyDescent="0.3">
      <c r="A25" s="59" t="s">
        <v>34</v>
      </c>
      <c r="B25" s="64"/>
      <c r="C25" s="64"/>
      <c r="D25" s="97">
        <v>581.25870682187497</v>
      </c>
      <c r="E25" s="97">
        <v>668.13029951250007</v>
      </c>
      <c r="F25" s="97">
        <v>756.98134126562502</v>
      </c>
      <c r="G25" s="97">
        <v>840.92088301874981</v>
      </c>
      <c r="H25" s="97">
        <v>924.86042477187493</v>
      </c>
      <c r="I25" s="97">
        <v>1008.7999665250001</v>
      </c>
      <c r="J25" s="1"/>
    </row>
    <row r="26" spans="1:17" s="7" customFormat="1" ht="24.75" customHeight="1" thickBot="1" x14ac:dyDescent="0.3">
      <c r="A26" s="203" t="s">
        <v>35</v>
      </c>
      <c r="B26" s="227"/>
      <c r="C26" s="228"/>
      <c r="D26" s="177">
        <f t="shared" ref="D26:I26" si="1">SUM(D9:D25)</f>
        <v>11325.023929321875</v>
      </c>
      <c r="E26" s="177">
        <f t="shared" si="1"/>
        <v>12890.560929512503</v>
      </c>
      <c r="F26" s="177">
        <f t="shared" si="1"/>
        <v>14491.770128765627</v>
      </c>
      <c r="G26" s="177">
        <f t="shared" si="1"/>
        <v>16004.467828018747</v>
      </c>
      <c r="H26" s="177">
        <f t="shared" si="1"/>
        <v>17517.165527271878</v>
      </c>
      <c r="I26" s="177">
        <f t="shared" si="1"/>
        <v>19029.863226525002</v>
      </c>
      <c r="J26" s="1"/>
    </row>
    <row r="27" spans="1:17" s="7" customFormat="1" ht="13.8" thickBot="1" x14ac:dyDescent="0.3">
      <c r="A27" s="65"/>
      <c r="B27" s="66"/>
      <c r="C27" s="66"/>
      <c r="D27" s="15"/>
      <c r="E27" s="15"/>
      <c r="F27" s="15"/>
      <c r="G27" s="15"/>
      <c r="H27" s="15"/>
      <c r="I27" s="15"/>
      <c r="J27" s="1"/>
    </row>
    <row r="28" spans="1:17" s="94" customFormat="1" ht="13.8" thickBot="1" x14ac:dyDescent="0.3">
      <c r="A28" s="229" t="s">
        <v>36</v>
      </c>
      <c r="B28" s="230"/>
      <c r="C28" s="231"/>
      <c r="D28" s="177">
        <v>7460.7800000000007</v>
      </c>
      <c r="E28" s="177">
        <v>7460.7800000000007</v>
      </c>
      <c r="F28" s="177">
        <v>7460.7800000000007</v>
      </c>
      <c r="G28" s="177">
        <v>7460.7800000000007</v>
      </c>
      <c r="H28" s="177">
        <v>7460.7800000000007</v>
      </c>
      <c r="I28" s="177">
        <v>7460.7800000000007</v>
      </c>
      <c r="J28" s="95"/>
    </row>
    <row r="29" spans="1:17" ht="13.8" thickBot="1" x14ac:dyDescent="0.3">
      <c r="A29" s="65"/>
      <c r="B29" s="66"/>
      <c r="C29" s="66"/>
      <c r="D29" s="15"/>
      <c r="E29" s="15"/>
      <c r="F29" s="15"/>
      <c r="G29" s="15"/>
      <c r="H29" s="15"/>
      <c r="I29" s="15"/>
    </row>
    <row r="30" spans="1:17" ht="24.75" customHeight="1" thickBot="1" x14ac:dyDescent="0.3">
      <c r="A30" s="203" t="s">
        <v>37</v>
      </c>
      <c r="B30" s="227"/>
      <c r="C30" s="228"/>
      <c r="D30" s="177">
        <f t="shared" ref="D30:I30" si="2">D26+D28</f>
        <v>18785.803929321875</v>
      </c>
      <c r="E30" s="177">
        <f t="shared" si="2"/>
        <v>20351.340929512502</v>
      </c>
      <c r="F30" s="177">
        <f t="shared" si="2"/>
        <v>21952.55012876563</v>
      </c>
      <c r="G30" s="177">
        <f t="shared" si="2"/>
        <v>23465.24782801875</v>
      </c>
      <c r="H30" s="177">
        <f t="shared" si="2"/>
        <v>24977.945527271877</v>
      </c>
      <c r="I30" s="177">
        <f t="shared" si="2"/>
        <v>26490.643226525004</v>
      </c>
    </row>
    <row r="31" spans="1:17" ht="13.8" thickBot="1" x14ac:dyDescent="0.3">
      <c r="A31" s="60"/>
      <c r="B31" s="61"/>
      <c r="C31" s="61"/>
      <c r="D31" s="16"/>
      <c r="E31" s="16"/>
      <c r="F31" s="16"/>
      <c r="G31" s="16"/>
      <c r="H31" s="16"/>
      <c r="I31" s="16"/>
    </row>
    <row r="32" spans="1:17" ht="24.75" customHeight="1" thickBot="1" x14ac:dyDescent="0.3">
      <c r="A32" s="203" t="s">
        <v>38</v>
      </c>
      <c r="B32" s="204"/>
      <c r="C32" s="205"/>
      <c r="D32" s="177">
        <f t="shared" ref="D32:I32" si="3">D30/D5</f>
        <v>6261.9346431072918</v>
      </c>
      <c r="E32" s="177">
        <f t="shared" si="3"/>
        <v>5087.8352323781255</v>
      </c>
      <c r="F32" s="177">
        <f t="shared" si="3"/>
        <v>4390.5100257531258</v>
      </c>
      <c r="G32" s="177">
        <f t="shared" si="3"/>
        <v>3910.8746380031248</v>
      </c>
      <c r="H32" s="177">
        <f t="shared" si="3"/>
        <v>3568.2779324674111</v>
      </c>
      <c r="I32" s="177">
        <f t="shared" si="3"/>
        <v>3311.3304033156255</v>
      </c>
    </row>
    <row r="33" spans="1:10" ht="13.8" thickBot="1" x14ac:dyDescent="0.3">
      <c r="A33" s="55"/>
      <c r="B33" s="56"/>
      <c r="C33" s="56"/>
      <c r="D33" s="16"/>
      <c r="E33" s="16"/>
      <c r="F33" s="16"/>
      <c r="G33" s="16"/>
      <c r="H33" s="16"/>
      <c r="I33" s="16"/>
    </row>
    <row r="34" spans="1:10" ht="13.8" thickBot="1" x14ac:dyDescent="0.3">
      <c r="A34" s="179" t="s">
        <v>39</v>
      </c>
      <c r="B34" s="170"/>
      <c r="C34" s="170"/>
      <c r="D34" s="177">
        <f>'Pryse + Sensatiwiteitsanalise'!D7</f>
        <v>63</v>
      </c>
      <c r="E34" s="177">
        <f>$D$34</f>
        <v>63</v>
      </c>
      <c r="F34" s="177">
        <f>$D$34</f>
        <v>63</v>
      </c>
      <c r="G34" s="177">
        <f>$D$34</f>
        <v>63</v>
      </c>
      <c r="H34" s="177">
        <f>$D$34</f>
        <v>63</v>
      </c>
      <c r="I34" s="177">
        <f>$D$34</f>
        <v>63</v>
      </c>
    </row>
    <row r="35" spans="1:10" ht="13.8" thickBot="1" x14ac:dyDescent="0.3">
      <c r="A35" s="55"/>
      <c r="B35" s="56"/>
      <c r="C35" s="56"/>
      <c r="D35" s="16"/>
      <c r="E35" s="16"/>
      <c r="F35" s="16"/>
      <c r="G35" s="16"/>
      <c r="H35" s="16"/>
      <c r="I35" s="16"/>
    </row>
    <row r="36" spans="1:10" ht="12" customHeight="1" thickBot="1" x14ac:dyDescent="0.3">
      <c r="A36" s="219" t="s">
        <v>40</v>
      </c>
      <c r="B36" s="220"/>
      <c r="C36" s="221"/>
      <c r="D36" s="166">
        <f t="shared" ref="D36:I36" si="4">D32+D34</f>
        <v>6324.9346431072918</v>
      </c>
      <c r="E36" s="166">
        <f t="shared" si="4"/>
        <v>5150.8352323781255</v>
      </c>
      <c r="F36" s="166">
        <f t="shared" si="4"/>
        <v>4453.5100257531258</v>
      </c>
      <c r="G36" s="166">
        <f t="shared" si="4"/>
        <v>3973.8746380031248</v>
      </c>
      <c r="H36" s="166">
        <f t="shared" si="4"/>
        <v>3631.2779324674111</v>
      </c>
      <c r="I36" s="166">
        <f t="shared" si="4"/>
        <v>3374.3304033156255</v>
      </c>
    </row>
    <row r="37" spans="1:10" ht="13.8" thickBot="1" x14ac:dyDescent="0.3">
      <c r="A37" s="167" t="s">
        <v>41</v>
      </c>
      <c r="B37" s="168"/>
      <c r="C37" s="169"/>
      <c r="D37" s="166">
        <f>'Pryse + Sensatiwiteitsanalise'!B7</f>
        <v>5800</v>
      </c>
      <c r="E37" s="166">
        <f>$D$37</f>
        <v>5800</v>
      </c>
      <c r="F37" s="166">
        <f>$D$37</f>
        <v>5800</v>
      </c>
      <c r="G37" s="166">
        <f>$D$37</f>
        <v>5800</v>
      </c>
      <c r="H37" s="166">
        <f>$D$37</f>
        <v>5800</v>
      </c>
      <c r="I37" s="166">
        <f>$D$37</f>
        <v>5800</v>
      </c>
    </row>
    <row r="38" spans="1:10" ht="13.8" thickBot="1" x14ac:dyDescent="0.3"/>
    <row r="39" spans="1:10" customFormat="1" ht="14.4" x14ac:dyDescent="0.3">
      <c r="A39" s="232" t="s">
        <v>105</v>
      </c>
      <c r="B39" s="233"/>
      <c r="C39" s="234"/>
      <c r="D39" s="159">
        <f>D6-D26</f>
        <v>5885.9760706781253</v>
      </c>
      <c r="E39" s="159">
        <f>E6-E26</f>
        <v>10057.439070487497</v>
      </c>
      <c r="F39" s="159">
        <f>F6-F26</f>
        <v>14193.229871234373</v>
      </c>
      <c r="G39" s="159">
        <f t="shared" ref="G39:I39" si="5">G6-G26</f>
        <v>18417.532171981253</v>
      </c>
      <c r="H39" s="159">
        <f t="shared" si="5"/>
        <v>22641.834472728122</v>
      </c>
      <c r="I39" s="159">
        <f t="shared" si="5"/>
        <v>26866.136773474998</v>
      </c>
    </row>
    <row r="40" spans="1:10" customFormat="1" ht="15" thickBot="1" x14ac:dyDescent="0.35">
      <c r="A40" s="235" t="s">
        <v>106</v>
      </c>
      <c r="B40" s="236"/>
      <c r="C40" s="237"/>
      <c r="D40" s="160">
        <f>D6-D30</f>
        <v>-1574.8039293218753</v>
      </c>
      <c r="E40" s="160">
        <f>E6-E30</f>
        <v>2596.659070487498</v>
      </c>
      <c r="F40" s="160">
        <f>F6-F30</f>
        <v>6732.4498712343702</v>
      </c>
      <c r="G40" s="160">
        <f t="shared" ref="G40:I40" si="6">G6-G30</f>
        <v>10956.75217198125</v>
      </c>
      <c r="H40" s="160">
        <f t="shared" si="6"/>
        <v>15181.054472728123</v>
      </c>
      <c r="I40" s="160">
        <f t="shared" si="6"/>
        <v>19405.356773474996</v>
      </c>
    </row>
    <row r="41" spans="1:10" ht="14.4" x14ac:dyDescent="0.25">
      <c r="A41" s="67" t="s">
        <v>45</v>
      </c>
      <c r="B41" s="68"/>
      <c r="C41" s="68"/>
      <c r="D41" s="68"/>
      <c r="E41" s="68"/>
      <c r="F41" s="68"/>
      <c r="G41" s="68"/>
      <c r="H41" s="69"/>
      <c r="I41" s="19"/>
      <c r="J41" s="19"/>
    </row>
    <row r="42" spans="1:10" ht="14.4" x14ac:dyDescent="0.25">
      <c r="A42" s="70" t="s">
        <v>46</v>
      </c>
      <c r="B42" s="71"/>
      <c r="C42" s="71"/>
      <c r="D42" s="71"/>
      <c r="E42" s="71"/>
      <c r="F42" s="71"/>
      <c r="G42" s="71"/>
      <c r="H42" s="72"/>
      <c r="I42" s="19"/>
      <c r="J42" s="19"/>
    </row>
    <row r="43" spans="1:10" ht="15" thickBot="1" x14ac:dyDescent="0.3">
      <c r="A43" s="73" t="s">
        <v>47</v>
      </c>
      <c r="B43" s="74"/>
      <c r="C43" s="74"/>
      <c r="D43" s="74"/>
      <c r="E43" s="74"/>
      <c r="F43" s="74"/>
      <c r="G43" s="74"/>
      <c r="H43" s="75"/>
      <c r="I43" s="19"/>
      <c r="J43" s="19"/>
    </row>
  </sheetData>
  <mergeCells count="12">
    <mergeCell ref="A39:C39"/>
    <mergeCell ref="A40:C40"/>
    <mergeCell ref="Z7:AB7"/>
    <mergeCell ref="E1:G1"/>
    <mergeCell ref="A1:D1"/>
    <mergeCell ref="A36:C36"/>
    <mergeCell ref="A3:C3"/>
    <mergeCell ref="A8:C8"/>
    <mergeCell ref="A26:C26"/>
    <mergeCell ref="A28:C28"/>
    <mergeCell ref="A30:C30"/>
    <mergeCell ref="A32:C32"/>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3"/>
  <sheetViews>
    <sheetView zoomScale="70" zoomScaleNormal="70" workbookViewId="0">
      <selection activeCell="AE20" sqref="AE20"/>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9" width="0" style="1" hidden="1" customWidth="1"/>
    <col min="30" max="16384" width="9.109375" style="1"/>
  </cols>
  <sheetData>
    <row r="1" spans="1:28" ht="33" customHeight="1" thickBot="1" x14ac:dyDescent="0.3">
      <c r="A1" s="216" t="s">
        <v>44</v>
      </c>
      <c r="B1" s="217"/>
      <c r="C1" s="217"/>
      <c r="D1" s="217"/>
      <c r="E1" s="218" t="s">
        <v>114</v>
      </c>
      <c r="F1" s="218"/>
      <c r="G1" s="218"/>
      <c r="H1" s="163"/>
      <c r="I1" s="164"/>
    </row>
    <row r="2" spans="1:28" ht="16.2" thickBot="1" x14ac:dyDescent="0.35">
      <c r="A2" s="8"/>
      <c r="B2" s="9"/>
      <c r="C2" s="10"/>
      <c r="D2" s="10"/>
      <c r="E2" s="6"/>
      <c r="F2" s="6"/>
      <c r="G2" s="6"/>
      <c r="H2" s="6"/>
      <c r="I2" s="2"/>
    </row>
    <row r="3" spans="1:28" ht="25.5" customHeight="1" thickBot="1" x14ac:dyDescent="0.3">
      <c r="A3" s="222" t="s">
        <v>14</v>
      </c>
      <c r="B3" s="223"/>
      <c r="C3" s="223"/>
      <c r="D3" s="181"/>
      <c r="E3" s="180">
        <f>'Pryse + Sensatiwiteitsanalise'!B33</f>
        <v>7997</v>
      </c>
      <c r="F3" s="170" t="s">
        <v>0</v>
      </c>
      <c r="G3" s="170"/>
      <c r="H3" s="172"/>
      <c r="I3" s="173"/>
    </row>
    <row r="4" spans="1:28" ht="13.8" thickBot="1" x14ac:dyDescent="0.3">
      <c r="A4" s="53"/>
      <c r="B4" s="4"/>
      <c r="C4" s="4"/>
      <c r="D4" s="3"/>
      <c r="E4" s="5"/>
      <c r="F4" s="11"/>
      <c r="G4" s="4"/>
      <c r="H4" s="12"/>
      <c r="I4" s="12"/>
    </row>
    <row r="5" spans="1:28" ht="13.8" thickBot="1" x14ac:dyDescent="0.3">
      <c r="A5" s="58" t="s">
        <v>15</v>
      </c>
      <c r="B5" s="4"/>
      <c r="C5" s="4"/>
      <c r="D5" s="106">
        <v>1.5</v>
      </c>
      <c r="E5" s="106">
        <v>2</v>
      </c>
      <c r="F5" s="106">
        <v>2.5</v>
      </c>
      <c r="G5" s="106">
        <v>3</v>
      </c>
      <c r="H5" s="106">
        <v>3.5</v>
      </c>
      <c r="I5" s="158">
        <v>4</v>
      </c>
    </row>
    <row r="6" spans="1:28" ht="13.8" thickBot="1" x14ac:dyDescent="0.3">
      <c r="A6" s="174" t="s">
        <v>16</v>
      </c>
      <c r="B6" s="170"/>
      <c r="C6" s="175"/>
      <c r="D6" s="176">
        <f>$E$3*D5</f>
        <v>11995.5</v>
      </c>
      <c r="E6" s="176">
        <f>$E$3*E5</f>
        <v>15994</v>
      </c>
      <c r="F6" s="176">
        <f>$E$3*F5</f>
        <v>19992.5</v>
      </c>
      <c r="G6" s="176">
        <f>$E$3*G5</f>
        <v>23991</v>
      </c>
      <c r="H6" s="176">
        <f t="shared" ref="H6:I6" si="0">$E$3*H5</f>
        <v>27989.5</v>
      </c>
      <c r="I6" s="176">
        <f t="shared" si="0"/>
        <v>31988</v>
      </c>
    </row>
    <row r="7" spans="1:28" ht="15" thickBot="1" x14ac:dyDescent="0.35">
      <c r="A7" s="55"/>
      <c r="B7" s="56"/>
      <c r="C7" s="56"/>
      <c r="D7" s="14"/>
      <c r="E7" s="14"/>
      <c r="F7" s="14"/>
      <c r="G7" s="14"/>
      <c r="H7" s="14"/>
      <c r="I7" s="14"/>
      <c r="Z7" s="206" t="s">
        <v>56</v>
      </c>
      <c r="AA7" s="206"/>
      <c r="AB7" s="206"/>
    </row>
    <row r="8" spans="1:28" ht="15" thickBot="1" x14ac:dyDescent="0.35">
      <c r="A8" s="224" t="s">
        <v>17</v>
      </c>
      <c r="B8" s="225"/>
      <c r="C8" s="226"/>
      <c r="D8" s="165"/>
      <c r="E8" s="165"/>
      <c r="F8" s="165"/>
      <c r="G8" s="165"/>
      <c r="H8" s="165"/>
      <c r="I8" s="165"/>
      <c r="Z8" s="76" t="s">
        <v>52</v>
      </c>
      <c r="AA8" s="76" t="s">
        <v>53</v>
      </c>
      <c r="AB8" s="76" t="s">
        <v>54</v>
      </c>
    </row>
    <row r="9" spans="1:28" ht="14.4" x14ac:dyDescent="0.3">
      <c r="A9" s="62" t="s">
        <v>18</v>
      </c>
      <c r="B9" s="63"/>
      <c r="C9" s="63"/>
      <c r="D9" s="96">
        <v>331.66666666666669</v>
      </c>
      <c r="E9" s="96">
        <v>331.66666666666669</v>
      </c>
      <c r="F9" s="96">
        <v>331.66666666666669</v>
      </c>
      <c r="G9" s="96">
        <v>331.66666666666669</v>
      </c>
      <c r="H9" s="96">
        <v>331.66666666666669</v>
      </c>
      <c r="I9" s="96">
        <v>331.66666666666669</v>
      </c>
      <c r="Z9" s="77">
        <f>D5</f>
        <v>1.5</v>
      </c>
      <c r="AA9" s="77">
        <f>D26</f>
        <v>7729.408486530242</v>
      </c>
      <c r="AB9" s="77">
        <f>D28</f>
        <v>6918.01</v>
      </c>
    </row>
    <row r="10" spans="1:28" ht="14.4" x14ac:dyDescent="0.3">
      <c r="A10" s="59" t="s">
        <v>19</v>
      </c>
      <c r="B10" s="64"/>
      <c r="C10" s="64"/>
      <c r="D10" s="97">
        <v>1459.05</v>
      </c>
      <c r="E10" s="97">
        <v>1945.4</v>
      </c>
      <c r="F10" s="97">
        <v>2431.75</v>
      </c>
      <c r="G10" s="97">
        <v>2918.1</v>
      </c>
      <c r="H10" s="97">
        <v>3404.45</v>
      </c>
      <c r="I10" s="97">
        <v>3890.8</v>
      </c>
      <c r="Z10" s="77">
        <f>E5</f>
        <v>2</v>
      </c>
      <c r="AA10" s="77">
        <f>E26</f>
        <v>8652.2988490693533</v>
      </c>
      <c r="AB10" s="77">
        <f>E28</f>
        <v>6918.01</v>
      </c>
    </row>
    <row r="11" spans="1:28" ht="14.4" x14ac:dyDescent="0.3">
      <c r="A11" s="59" t="s">
        <v>20</v>
      </c>
      <c r="B11" s="64"/>
      <c r="C11" s="64"/>
      <c r="D11" s="97">
        <v>0</v>
      </c>
      <c r="E11" s="97">
        <v>0</v>
      </c>
      <c r="F11" s="97">
        <v>0</v>
      </c>
      <c r="G11" s="97">
        <v>0</v>
      </c>
      <c r="H11" s="97">
        <v>0</v>
      </c>
      <c r="I11" s="97">
        <v>0</v>
      </c>
      <c r="Z11" s="77">
        <f>F5</f>
        <v>2.5</v>
      </c>
      <c r="AA11" s="77">
        <f>F26</f>
        <v>9575.18921160846</v>
      </c>
      <c r="AB11" s="77">
        <f>F28</f>
        <v>6918.01</v>
      </c>
    </row>
    <row r="12" spans="1:28" ht="14.4" x14ac:dyDescent="0.3">
      <c r="A12" s="59" t="s">
        <v>21</v>
      </c>
      <c r="B12" s="64"/>
      <c r="C12" s="64"/>
      <c r="D12" s="97">
        <v>1494.0075000000002</v>
      </c>
      <c r="E12" s="97">
        <v>1544.2315000000003</v>
      </c>
      <c r="F12" s="97">
        <v>1594.4555000000003</v>
      </c>
      <c r="G12" s="97">
        <v>1644.6795000000002</v>
      </c>
      <c r="H12" s="97">
        <v>1694.9035000000001</v>
      </c>
      <c r="I12" s="97">
        <v>1745.1275000000003</v>
      </c>
      <c r="Z12" s="77">
        <f>G5</f>
        <v>3</v>
      </c>
      <c r="AA12" s="77">
        <f>G26</f>
        <v>10726.275879168204</v>
      </c>
      <c r="AB12" s="77">
        <f>G28</f>
        <v>6918.01</v>
      </c>
    </row>
    <row r="13" spans="1:28" ht="14.4" x14ac:dyDescent="0.3">
      <c r="A13" s="59" t="s">
        <v>22</v>
      </c>
      <c r="B13" s="64"/>
      <c r="C13" s="64"/>
      <c r="D13" s="97">
        <v>560.52698625000016</v>
      </c>
      <c r="E13" s="97">
        <v>564.24406500000021</v>
      </c>
      <c r="F13" s="97">
        <v>567.96114375000013</v>
      </c>
      <c r="G13" s="97">
        <v>571.67822250000017</v>
      </c>
      <c r="H13" s="97">
        <v>575.3953012500001</v>
      </c>
      <c r="I13" s="97">
        <v>579.11238000000014</v>
      </c>
      <c r="Z13" s="77"/>
      <c r="AA13" s="77"/>
      <c r="AB13" s="77"/>
    </row>
    <row r="14" spans="1:28" s="7" customFormat="1" ht="14.4" x14ac:dyDescent="0.3">
      <c r="A14" s="59" t="s">
        <v>23</v>
      </c>
      <c r="B14" s="64"/>
      <c r="C14" s="64"/>
      <c r="D14" s="97">
        <v>1103.856</v>
      </c>
      <c r="E14" s="97">
        <v>1103.856</v>
      </c>
      <c r="F14" s="97">
        <v>1103.856</v>
      </c>
      <c r="G14" s="97">
        <v>1103.856</v>
      </c>
      <c r="H14" s="97">
        <v>1103.856</v>
      </c>
      <c r="I14" s="97">
        <v>1103.856</v>
      </c>
      <c r="J14" s="1"/>
      <c r="K14" s="1"/>
      <c r="Z14" s="77"/>
      <c r="AA14" s="77"/>
      <c r="AB14" s="77"/>
    </row>
    <row r="15" spans="1:28" s="7" customFormat="1" x14ac:dyDescent="0.25">
      <c r="A15" s="59" t="s">
        <v>24</v>
      </c>
      <c r="B15" s="64"/>
      <c r="C15" s="64"/>
      <c r="D15" s="97">
        <v>252.71999999999997</v>
      </c>
      <c r="E15" s="97">
        <v>252.71999999999997</v>
      </c>
      <c r="F15" s="97">
        <v>252.71999999999997</v>
      </c>
      <c r="G15" s="97">
        <v>252.71999999999997</v>
      </c>
      <c r="H15" s="97">
        <v>252.71999999999997</v>
      </c>
      <c r="I15" s="97">
        <v>252.71999999999997</v>
      </c>
      <c r="J15" s="1"/>
      <c r="K15" s="1"/>
    </row>
    <row r="16" spans="1:28" s="7" customFormat="1" x14ac:dyDescent="0.25">
      <c r="A16" s="59" t="s">
        <v>25</v>
      </c>
      <c r="B16" s="64"/>
      <c r="C16" s="64"/>
      <c r="D16" s="97">
        <v>0</v>
      </c>
      <c r="E16" s="97">
        <v>0</v>
      </c>
      <c r="F16" s="97">
        <v>0</v>
      </c>
      <c r="G16" s="97">
        <v>0</v>
      </c>
      <c r="H16" s="97">
        <v>0</v>
      </c>
      <c r="I16" s="97">
        <v>0</v>
      </c>
      <c r="J16" s="1"/>
      <c r="K16" s="1"/>
    </row>
    <row r="17" spans="1:11" s="7" customFormat="1" x14ac:dyDescent="0.25">
      <c r="A17" s="54" t="s">
        <v>26</v>
      </c>
      <c r="B17" s="57"/>
      <c r="C17" s="57"/>
      <c r="D17" s="97">
        <v>1211</v>
      </c>
      <c r="E17" s="97">
        <v>1420</v>
      </c>
      <c r="F17" s="97">
        <v>1629</v>
      </c>
      <c r="G17" s="97">
        <v>2047</v>
      </c>
      <c r="H17" s="97">
        <v>2465</v>
      </c>
      <c r="I17" s="97">
        <v>2883</v>
      </c>
      <c r="J17" s="1"/>
      <c r="K17" s="1"/>
    </row>
    <row r="18" spans="1:11" s="7" customFormat="1" x14ac:dyDescent="0.25">
      <c r="A18" s="59" t="s">
        <v>27</v>
      </c>
      <c r="B18" s="64"/>
      <c r="C18" s="64"/>
      <c r="D18" s="97">
        <v>221.98071629725732</v>
      </c>
      <c r="E18" s="97">
        <v>248.40484655704222</v>
      </c>
      <c r="F18" s="97">
        <v>274.82897681682715</v>
      </c>
      <c r="G18" s="97">
        <v>307.78680721416362</v>
      </c>
      <c r="H18" s="97">
        <v>340.74463761150008</v>
      </c>
      <c r="I18" s="97">
        <v>373.7024680088366</v>
      </c>
      <c r="J18" s="1"/>
      <c r="K18" s="1"/>
    </row>
    <row r="19" spans="1:11" s="7" customFormat="1" x14ac:dyDescent="0.25">
      <c r="A19" s="59" t="s">
        <v>28</v>
      </c>
      <c r="B19" s="64"/>
      <c r="C19" s="64"/>
      <c r="D19" s="97">
        <v>400</v>
      </c>
      <c r="E19" s="97">
        <v>400</v>
      </c>
      <c r="F19" s="97">
        <v>400</v>
      </c>
      <c r="G19" s="97">
        <v>400</v>
      </c>
      <c r="H19" s="97">
        <v>400</v>
      </c>
      <c r="I19" s="97">
        <v>400</v>
      </c>
      <c r="J19" s="1"/>
      <c r="K19" s="1"/>
    </row>
    <row r="20" spans="1:11" s="7" customFormat="1" x14ac:dyDescent="0.25">
      <c r="A20" s="59" t="s">
        <v>29</v>
      </c>
      <c r="B20" s="64"/>
      <c r="C20" s="64"/>
      <c r="D20" s="97">
        <v>287.892</v>
      </c>
      <c r="E20" s="97">
        <v>383.85599999999999</v>
      </c>
      <c r="F20" s="97">
        <v>479.82</v>
      </c>
      <c r="G20" s="97">
        <v>575.78399999999999</v>
      </c>
      <c r="H20" s="97">
        <v>671.74800000000005</v>
      </c>
      <c r="I20" s="97">
        <v>767.71199999999999</v>
      </c>
      <c r="J20" s="1"/>
      <c r="K20" s="1"/>
    </row>
    <row r="21" spans="1:11" s="7" customFormat="1" x14ac:dyDescent="0.25">
      <c r="A21" s="59" t="s">
        <v>30</v>
      </c>
      <c r="B21" s="64"/>
      <c r="C21" s="64"/>
      <c r="D21" s="97">
        <v>0</v>
      </c>
      <c r="E21" s="97">
        <v>0</v>
      </c>
      <c r="F21" s="97">
        <v>0</v>
      </c>
      <c r="G21" s="97">
        <v>0</v>
      </c>
      <c r="H21" s="97">
        <v>0</v>
      </c>
      <c r="I21" s="97">
        <v>0</v>
      </c>
      <c r="J21" s="1"/>
      <c r="K21" s="1"/>
    </row>
    <row r="22" spans="1:11" s="7" customFormat="1" x14ac:dyDescent="0.25">
      <c r="A22" s="59" t="s">
        <v>31</v>
      </c>
      <c r="B22" s="64"/>
      <c r="C22" s="64"/>
      <c r="D22" s="97">
        <v>0</v>
      </c>
      <c r="E22" s="97">
        <v>0</v>
      </c>
      <c r="F22" s="97">
        <v>0</v>
      </c>
      <c r="G22" s="97">
        <v>0</v>
      </c>
      <c r="H22" s="97">
        <v>0</v>
      </c>
      <c r="I22" s="97">
        <v>0</v>
      </c>
      <c r="J22" s="1"/>
    </row>
    <row r="23" spans="1:11" s="7" customFormat="1" x14ac:dyDescent="0.25">
      <c r="A23" s="59" t="s">
        <v>32</v>
      </c>
      <c r="B23" s="64"/>
      <c r="C23" s="64"/>
      <c r="D23" s="97">
        <v>0</v>
      </c>
      <c r="E23" s="97">
        <v>0</v>
      </c>
      <c r="F23" s="97">
        <v>0</v>
      </c>
      <c r="G23" s="97">
        <v>0</v>
      </c>
      <c r="H23" s="97">
        <v>0</v>
      </c>
      <c r="I23" s="97">
        <v>0</v>
      </c>
      <c r="J23" s="1"/>
    </row>
    <row r="24" spans="1:11" s="7" customFormat="1" x14ac:dyDescent="0.25">
      <c r="A24" s="59" t="s">
        <v>33</v>
      </c>
      <c r="B24" s="64"/>
      <c r="C24" s="64"/>
      <c r="D24" s="97">
        <v>0</v>
      </c>
      <c r="E24" s="97">
        <v>0</v>
      </c>
      <c r="F24" s="97">
        <v>0</v>
      </c>
      <c r="G24" s="97">
        <v>0</v>
      </c>
      <c r="H24" s="97">
        <v>0</v>
      </c>
      <c r="I24" s="97">
        <v>0</v>
      </c>
      <c r="J24" s="1"/>
    </row>
    <row r="25" spans="1:11" s="7" customFormat="1" ht="13.8" thickBot="1" x14ac:dyDescent="0.3">
      <c r="A25" s="59" t="s">
        <v>34</v>
      </c>
      <c r="B25" s="64"/>
      <c r="C25" s="64"/>
      <c r="D25" s="97">
        <v>406.708617316318</v>
      </c>
      <c r="E25" s="97">
        <v>457.91977084564292</v>
      </c>
      <c r="F25" s="97">
        <v>509.13092437496772</v>
      </c>
      <c r="G25" s="97">
        <v>573.00468278737378</v>
      </c>
      <c r="H25" s="97">
        <v>636.87844119977967</v>
      </c>
      <c r="I25" s="97">
        <v>700.7521996121859</v>
      </c>
      <c r="J25" s="1"/>
    </row>
    <row r="26" spans="1:11" s="7" customFormat="1" ht="24.75" customHeight="1" thickBot="1" x14ac:dyDescent="0.3">
      <c r="A26" s="203" t="s">
        <v>35</v>
      </c>
      <c r="B26" s="227"/>
      <c r="C26" s="228"/>
      <c r="D26" s="177">
        <f t="shared" ref="D26:I26" si="1">SUM(D9:D25)</f>
        <v>7729.408486530242</v>
      </c>
      <c r="E26" s="177">
        <f t="shared" si="1"/>
        <v>8652.2988490693533</v>
      </c>
      <c r="F26" s="177">
        <f t="shared" si="1"/>
        <v>9575.18921160846</v>
      </c>
      <c r="G26" s="177">
        <f t="shared" si="1"/>
        <v>10726.275879168204</v>
      </c>
      <c r="H26" s="177">
        <f t="shared" si="1"/>
        <v>11877.362546727945</v>
      </c>
      <c r="I26" s="177">
        <f t="shared" si="1"/>
        <v>13028.449214287692</v>
      </c>
      <c r="J26" s="1"/>
    </row>
    <row r="27" spans="1:11" s="7" customFormat="1" ht="13.8" thickBot="1" x14ac:dyDescent="0.3">
      <c r="A27" s="65"/>
      <c r="B27" s="66"/>
      <c r="C27" s="66"/>
      <c r="D27" s="15"/>
      <c r="E27" s="15"/>
      <c r="F27" s="15"/>
      <c r="G27" s="15"/>
      <c r="H27" s="15"/>
      <c r="I27" s="15"/>
      <c r="J27" s="1"/>
    </row>
    <row r="28" spans="1:11" ht="13.8" thickBot="1" x14ac:dyDescent="0.3">
      <c r="A28" s="229" t="s">
        <v>36</v>
      </c>
      <c r="B28" s="230"/>
      <c r="C28" s="231"/>
      <c r="D28" s="177">
        <f>'[1]Bes-Sonneblom'!$D$230</f>
        <v>6918.01</v>
      </c>
      <c r="E28" s="177">
        <f>'[1]Bes-Sonneblom'!$D$230</f>
        <v>6918.01</v>
      </c>
      <c r="F28" s="177">
        <f>'[1]Bes-Sonneblom'!$D$230</f>
        <v>6918.01</v>
      </c>
      <c r="G28" s="177">
        <f>'[1]Bes-Sonneblom'!$D$230</f>
        <v>6918.01</v>
      </c>
      <c r="H28" s="177">
        <f>'[1]Bes-Sonneblom'!$D$230</f>
        <v>6918.01</v>
      </c>
      <c r="I28" s="177">
        <f>'[1]Bes-Sonneblom'!$D$230</f>
        <v>6918.01</v>
      </c>
      <c r="J28" s="156"/>
    </row>
    <row r="29" spans="1:11" ht="13.8" thickBot="1" x14ac:dyDescent="0.3">
      <c r="A29" s="65"/>
      <c r="B29" s="66"/>
      <c r="C29" s="66"/>
      <c r="D29" s="15"/>
      <c r="E29" s="15"/>
      <c r="F29" s="15"/>
      <c r="G29" s="15"/>
      <c r="H29" s="15"/>
      <c r="I29" s="15"/>
    </row>
    <row r="30" spans="1:11" ht="24.75" customHeight="1" thickBot="1" x14ac:dyDescent="0.3">
      <c r="A30" s="203" t="s">
        <v>37</v>
      </c>
      <c r="B30" s="227"/>
      <c r="C30" s="228"/>
      <c r="D30" s="177">
        <f t="shared" ref="D30:I30" si="2">D26+D28</f>
        <v>14647.418486530241</v>
      </c>
      <c r="E30" s="177">
        <f t="shared" si="2"/>
        <v>15570.308849069354</v>
      </c>
      <c r="F30" s="177">
        <f t="shared" si="2"/>
        <v>16493.199211608458</v>
      </c>
      <c r="G30" s="177">
        <f t="shared" si="2"/>
        <v>17644.285879168205</v>
      </c>
      <c r="H30" s="177">
        <f t="shared" si="2"/>
        <v>18795.372546727944</v>
      </c>
      <c r="I30" s="177">
        <f t="shared" si="2"/>
        <v>19946.459214287694</v>
      </c>
    </row>
    <row r="31" spans="1:11" ht="13.8" thickBot="1" x14ac:dyDescent="0.3">
      <c r="A31" s="60"/>
      <c r="B31" s="61"/>
      <c r="C31" s="61"/>
      <c r="D31" s="16"/>
      <c r="E31" s="16"/>
      <c r="F31" s="16"/>
      <c r="G31" s="16"/>
      <c r="H31" s="16"/>
      <c r="I31" s="16"/>
    </row>
    <row r="32" spans="1:11" ht="24.75" customHeight="1" thickBot="1" x14ac:dyDescent="0.3">
      <c r="A32" s="203" t="s">
        <v>38</v>
      </c>
      <c r="B32" s="204"/>
      <c r="C32" s="205"/>
      <c r="D32" s="177">
        <f t="shared" ref="D32:I32" si="3">D30/D5</f>
        <v>9764.945657686827</v>
      </c>
      <c r="E32" s="177">
        <f t="shared" si="3"/>
        <v>7785.1544245346768</v>
      </c>
      <c r="F32" s="177">
        <f t="shared" si="3"/>
        <v>6597.279684643383</v>
      </c>
      <c r="G32" s="177">
        <f t="shared" si="3"/>
        <v>5881.4286263894019</v>
      </c>
      <c r="H32" s="177">
        <f t="shared" si="3"/>
        <v>5370.1064419222694</v>
      </c>
      <c r="I32" s="177">
        <f t="shared" si="3"/>
        <v>4986.6148035719234</v>
      </c>
    </row>
    <row r="33" spans="1:10" ht="13.8" thickBot="1" x14ac:dyDescent="0.3">
      <c r="A33" s="55"/>
      <c r="B33" s="56"/>
      <c r="C33" s="56"/>
      <c r="D33" s="16"/>
      <c r="E33" s="16"/>
      <c r="F33" s="16"/>
      <c r="G33" s="16"/>
      <c r="H33" s="16"/>
      <c r="I33" s="16"/>
    </row>
    <row r="34" spans="1:10" ht="13.8" thickBot="1" x14ac:dyDescent="0.3">
      <c r="A34" s="179" t="s">
        <v>39</v>
      </c>
      <c r="B34" s="170"/>
      <c r="C34" s="170"/>
      <c r="D34" s="177">
        <f>'Pryse + Sensatiwiteitsanalise'!D5</f>
        <v>303</v>
      </c>
      <c r="E34" s="177">
        <f>$D$34</f>
        <v>303</v>
      </c>
      <c r="F34" s="177">
        <f>$D$34</f>
        <v>303</v>
      </c>
      <c r="G34" s="177">
        <f>$D$34</f>
        <v>303</v>
      </c>
      <c r="H34" s="177">
        <f>$D$34</f>
        <v>303</v>
      </c>
      <c r="I34" s="177">
        <f>$D$34</f>
        <v>303</v>
      </c>
    </row>
    <row r="35" spans="1:10" ht="13.8" thickBot="1" x14ac:dyDescent="0.3">
      <c r="A35" s="55"/>
      <c r="B35" s="56"/>
      <c r="C35" s="56"/>
      <c r="D35" s="16"/>
      <c r="E35" s="16"/>
      <c r="F35" s="16"/>
      <c r="G35" s="16"/>
      <c r="H35" s="16"/>
      <c r="I35" s="16"/>
    </row>
    <row r="36" spans="1:10" ht="12" customHeight="1" thickBot="1" x14ac:dyDescent="0.3">
      <c r="A36" s="219" t="s">
        <v>40</v>
      </c>
      <c r="B36" s="220"/>
      <c r="C36" s="221"/>
      <c r="D36" s="166">
        <f t="shared" ref="D36:I36" si="4">D32+D34</f>
        <v>10067.945657686827</v>
      </c>
      <c r="E36" s="166">
        <f t="shared" si="4"/>
        <v>8088.1544245346768</v>
      </c>
      <c r="F36" s="166">
        <f t="shared" si="4"/>
        <v>6900.279684643383</v>
      </c>
      <c r="G36" s="166">
        <f t="shared" si="4"/>
        <v>6184.4286263894019</v>
      </c>
      <c r="H36" s="166">
        <f t="shared" si="4"/>
        <v>5673.1064419222694</v>
      </c>
      <c r="I36" s="166">
        <f t="shared" si="4"/>
        <v>5289.6148035719234</v>
      </c>
    </row>
    <row r="37" spans="1:10" ht="13.8" thickBot="1" x14ac:dyDescent="0.3">
      <c r="A37" s="167" t="s">
        <v>41</v>
      </c>
      <c r="B37" s="168"/>
      <c r="C37" s="169"/>
      <c r="D37" s="166">
        <f>'Pryse + Sensatiwiteitsanalise'!B5</f>
        <v>8300</v>
      </c>
      <c r="E37" s="166">
        <f>$D$37</f>
        <v>8300</v>
      </c>
      <c r="F37" s="166">
        <f>$D$37</f>
        <v>8300</v>
      </c>
      <c r="G37" s="166">
        <f>$D$37</f>
        <v>8300</v>
      </c>
      <c r="H37" s="166">
        <f>$D$37</f>
        <v>8300</v>
      </c>
      <c r="I37" s="166">
        <f>$D$37</f>
        <v>8300</v>
      </c>
    </row>
    <row r="38" spans="1:10" ht="13.8" thickBot="1" x14ac:dyDescent="0.3"/>
    <row r="39" spans="1:10" customFormat="1" ht="14.4" x14ac:dyDescent="0.3">
      <c r="A39" s="232" t="s">
        <v>105</v>
      </c>
      <c r="B39" s="233"/>
      <c r="C39" s="234"/>
      <c r="D39" s="159">
        <f>D6-D26</f>
        <v>4266.091513469758</v>
      </c>
      <c r="E39" s="159">
        <f>E6-E26</f>
        <v>7341.7011509306467</v>
      </c>
      <c r="F39" s="159">
        <f>F6-F26</f>
        <v>10417.31078839154</v>
      </c>
      <c r="G39" s="159">
        <f t="shared" ref="G39:I39" si="5">G6-G26</f>
        <v>13264.724120831796</v>
      </c>
      <c r="H39" s="159">
        <f>H6-H26</f>
        <v>16112.137453272055</v>
      </c>
      <c r="I39" s="159">
        <f t="shared" si="5"/>
        <v>18959.550785712308</v>
      </c>
    </row>
    <row r="40" spans="1:10" customFormat="1" ht="15" thickBot="1" x14ac:dyDescent="0.35">
      <c r="A40" s="235" t="s">
        <v>106</v>
      </c>
      <c r="B40" s="236"/>
      <c r="C40" s="237"/>
      <c r="D40" s="160">
        <f>D6-D30</f>
        <v>-2651.9184865302414</v>
      </c>
      <c r="E40" s="160">
        <f>E6-E30</f>
        <v>423.69115093064647</v>
      </c>
      <c r="F40" s="160">
        <f>F6-F30</f>
        <v>3499.3007883915416</v>
      </c>
      <c r="G40" s="160">
        <f t="shared" ref="G40:I40" si="6">G6-G30</f>
        <v>6346.7141208317953</v>
      </c>
      <c r="H40" s="160">
        <f t="shared" si="6"/>
        <v>9194.1274532720563</v>
      </c>
      <c r="I40" s="160">
        <f t="shared" si="6"/>
        <v>12041.540785712306</v>
      </c>
    </row>
    <row r="41" spans="1:10" ht="14.4" x14ac:dyDescent="0.25">
      <c r="A41" s="67" t="s">
        <v>45</v>
      </c>
      <c r="B41" s="68"/>
      <c r="C41" s="68"/>
      <c r="D41" s="68"/>
      <c r="E41" s="68"/>
      <c r="F41" s="68"/>
      <c r="G41" s="68"/>
      <c r="H41" s="69"/>
      <c r="I41" s="19"/>
      <c r="J41" s="19"/>
    </row>
    <row r="42" spans="1:10" ht="14.4" x14ac:dyDescent="0.25">
      <c r="A42" s="70" t="s">
        <v>46</v>
      </c>
      <c r="B42" s="71"/>
      <c r="C42" s="71"/>
      <c r="D42" s="71"/>
      <c r="E42" s="71"/>
      <c r="F42" s="71"/>
      <c r="G42" s="71"/>
      <c r="H42" s="72"/>
      <c r="I42" s="19"/>
      <c r="J42" s="19"/>
    </row>
    <row r="43" spans="1:10" ht="15" thickBot="1" x14ac:dyDescent="0.3">
      <c r="A43" s="73" t="s">
        <v>47</v>
      </c>
      <c r="B43" s="74"/>
      <c r="C43" s="74"/>
      <c r="D43" s="74"/>
      <c r="E43" s="74"/>
      <c r="F43" s="74"/>
      <c r="G43" s="74"/>
      <c r="H43" s="75"/>
      <c r="I43" s="19"/>
      <c r="J43" s="19"/>
    </row>
  </sheetData>
  <mergeCells count="12">
    <mergeCell ref="A39:C39"/>
    <mergeCell ref="A40:C40"/>
    <mergeCell ref="Z7:AB7"/>
    <mergeCell ref="E1:G1"/>
    <mergeCell ref="A1:D1"/>
    <mergeCell ref="A36:C36"/>
    <mergeCell ref="A3:C3"/>
    <mergeCell ref="A8:C8"/>
    <mergeCell ref="A26:C26"/>
    <mergeCell ref="A28:C28"/>
    <mergeCell ref="A30:C30"/>
    <mergeCell ref="A32:C32"/>
  </mergeCells>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3" fitToHeight="0" orientation="portrait" r:id="rId1"/>
  <headerFooter>
    <oddHeader>&amp;F</oddHead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7"/>
  <sheetViews>
    <sheetView tabSelected="1" topLeftCell="A6" zoomScaleNormal="100" workbookViewId="0">
      <selection activeCell="C4" sqref="C4"/>
    </sheetView>
  </sheetViews>
  <sheetFormatPr defaultRowHeight="13.2" x14ac:dyDescent="0.25"/>
  <cols>
    <col min="1" max="1" width="46.77734375" customWidth="1"/>
    <col min="2" max="3" width="14.33203125" customWidth="1"/>
    <col min="4" max="4" width="14.33203125" hidden="1" customWidth="1"/>
    <col min="5" max="5" width="14.33203125" customWidth="1"/>
  </cols>
  <sheetData>
    <row r="1" spans="1:6" ht="14.4" x14ac:dyDescent="0.3">
      <c r="A1" s="157" t="s">
        <v>116</v>
      </c>
      <c r="B1" s="105"/>
      <c r="C1" s="105"/>
      <c r="D1" s="104"/>
      <c r="E1" s="104"/>
      <c r="F1" s="104"/>
    </row>
    <row r="2" spans="1:6" ht="14.4" x14ac:dyDescent="0.3">
      <c r="A2" s="182" t="s">
        <v>59</v>
      </c>
      <c r="B2" s="183" t="str">
        <f>'[2]Rent calculations'!B2</f>
        <v>Irr-Maize</v>
      </c>
      <c r="C2" s="183" t="str">
        <f>'[2]Rent calculations'!C2</f>
        <v>Irr-Soy</v>
      </c>
      <c r="D2" s="183" t="str">
        <f>'[2]Rent calculations'!D2</f>
        <v>Irr-Sorghum</v>
      </c>
      <c r="E2" s="183" t="str">
        <f>'[2]Rent calculations'!E2</f>
        <v>Irr-Sunflower</v>
      </c>
      <c r="F2" s="104"/>
    </row>
    <row r="3" spans="1:6" ht="14.4" x14ac:dyDescent="0.3">
      <c r="A3" s="184" t="s">
        <v>60</v>
      </c>
      <c r="B3" s="185"/>
      <c r="C3" s="185"/>
      <c r="D3" s="185"/>
      <c r="E3" s="185"/>
      <c r="F3" s="104"/>
    </row>
    <row r="4" spans="1:6" ht="14.4" x14ac:dyDescent="0.3">
      <c r="A4" s="109" t="s">
        <v>61</v>
      </c>
      <c r="B4" s="110">
        <f>'Bes-mielies'!F5</f>
        <v>12</v>
      </c>
      <c r="C4" s="110">
        <f>'Bes-soja'!E5</f>
        <v>3</v>
      </c>
      <c r="D4" s="110">
        <f>'Bes- Sorghum'!H5</f>
        <v>7</v>
      </c>
      <c r="E4" s="110">
        <f>'Bes-Sonneblom'!E5</f>
        <v>2</v>
      </c>
      <c r="F4" s="104"/>
    </row>
    <row r="5" spans="1:6" ht="14.4" x14ac:dyDescent="0.3">
      <c r="A5" s="109" t="s">
        <v>62</v>
      </c>
      <c r="B5" s="88">
        <f>'Pryse + Sensatiwiteitsanalise'!B4</f>
        <v>3810</v>
      </c>
      <c r="C5" s="88">
        <f>'Pryse + Sensatiwiteitsanalise'!B6</f>
        <v>8200</v>
      </c>
      <c r="D5" s="88">
        <f>'Pryse + Sensatiwiteitsanalise'!B7</f>
        <v>5800</v>
      </c>
      <c r="E5" s="88">
        <f>'Pryse + Sensatiwiteitsanalise'!B5</f>
        <v>8300</v>
      </c>
      <c r="F5" s="104"/>
    </row>
    <row r="6" spans="1:6" ht="14.4" x14ac:dyDescent="0.3">
      <c r="A6" s="109" t="s">
        <v>63</v>
      </c>
      <c r="B6" s="88">
        <f>'Pryse + Sensatiwiteitsanalise'!D4</f>
        <v>329</v>
      </c>
      <c r="C6" s="88">
        <f>'Pryse + Sensatiwiteitsanalise'!D6</f>
        <v>89</v>
      </c>
      <c r="D6" s="88">
        <f>'Pryse + Sensatiwiteitsanalise'!D7</f>
        <v>63</v>
      </c>
      <c r="E6" s="88">
        <f>'Pryse + Sensatiwiteitsanalise'!D5</f>
        <v>303</v>
      </c>
      <c r="F6" s="104"/>
    </row>
    <row r="7" spans="1:6" ht="15" thickBot="1" x14ac:dyDescent="0.35">
      <c r="A7" s="109" t="s">
        <v>64</v>
      </c>
      <c r="B7" s="91">
        <f>B5-B6</f>
        <v>3481</v>
      </c>
      <c r="C7" s="91">
        <f>C5-C6</f>
        <v>8111</v>
      </c>
      <c r="D7" s="91">
        <f>D5-D6</f>
        <v>5737</v>
      </c>
      <c r="E7" s="91">
        <f>E5-E6</f>
        <v>7997</v>
      </c>
      <c r="F7" s="104"/>
    </row>
    <row r="8" spans="1:6" ht="15" thickTop="1" x14ac:dyDescent="0.3">
      <c r="A8" s="98" t="s">
        <v>65</v>
      </c>
      <c r="B8" s="111">
        <f>B4*B7</f>
        <v>41772</v>
      </c>
      <c r="C8" s="111">
        <f>C4*C7</f>
        <v>24333</v>
      </c>
      <c r="D8" s="111">
        <f>D4*D7</f>
        <v>40159</v>
      </c>
      <c r="E8" s="111">
        <f>E4*E7</f>
        <v>15994</v>
      </c>
      <c r="F8" s="104"/>
    </row>
    <row r="9" spans="1:6" ht="6.6" customHeight="1" x14ac:dyDescent="0.3">
      <c r="A9" s="109"/>
      <c r="B9" s="112"/>
      <c r="C9" s="112"/>
      <c r="D9" s="112"/>
      <c r="E9" s="112"/>
      <c r="F9" s="104"/>
    </row>
    <row r="10" spans="1:6" ht="14.4" x14ac:dyDescent="0.3">
      <c r="A10" s="184" t="s">
        <v>66</v>
      </c>
      <c r="B10" s="186"/>
      <c r="C10" s="186"/>
      <c r="D10" s="186"/>
      <c r="E10" s="186"/>
      <c r="F10" s="104"/>
    </row>
    <row r="11" spans="1:6" ht="14.4" x14ac:dyDescent="0.3">
      <c r="A11" s="113" t="s">
        <v>18</v>
      </c>
      <c r="B11" s="113">
        <f>'Bes-mielies'!F9</f>
        <v>6231.7500000000009</v>
      </c>
      <c r="C11" s="113">
        <f>'Bes-soja'!E9</f>
        <v>3442.2200000000003</v>
      </c>
      <c r="D11" s="113">
        <f>'Bes- Sorghum'!H9</f>
        <v>1209.5999999999999</v>
      </c>
      <c r="E11" s="113">
        <f>'Bes-Sonneblom'!E9</f>
        <v>331.66666666666669</v>
      </c>
      <c r="F11" s="104"/>
    </row>
    <row r="12" spans="1:6" ht="14.4" x14ac:dyDescent="0.3">
      <c r="A12" s="113" t="s">
        <v>19</v>
      </c>
      <c r="B12" s="113">
        <f>'Bes-mielies'!F10</f>
        <v>9660.6</v>
      </c>
      <c r="C12" s="113">
        <f>'Bes-soja'!E10</f>
        <v>2786.5</v>
      </c>
      <c r="D12" s="113">
        <f>'Bes- Sorghum'!H10</f>
        <v>5635.3499999999995</v>
      </c>
      <c r="E12" s="113">
        <f>'Bes-Sonneblom'!E10</f>
        <v>1945.4</v>
      </c>
      <c r="F12" s="104"/>
    </row>
    <row r="13" spans="1:6" ht="14.4" hidden="1" x14ac:dyDescent="0.3">
      <c r="A13" s="113" t="s">
        <v>20</v>
      </c>
      <c r="B13" s="113">
        <f>'Bes-mielies'!F11</f>
        <v>0</v>
      </c>
      <c r="C13" s="113">
        <f>'Bes-soja'!E11</f>
        <v>0</v>
      </c>
      <c r="D13" s="113">
        <f>'Bes- Sorghum'!F11</f>
        <v>0</v>
      </c>
      <c r="E13" s="113">
        <f>'Bes-Sonneblom'!E11</f>
        <v>0</v>
      </c>
      <c r="F13" s="104"/>
    </row>
    <row r="14" spans="1:6" ht="14.4" x14ac:dyDescent="0.3">
      <c r="A14" s="113" t="s">
        <v>21</v>
      </c>
      <c r="B14" s="113">
        <f>'Bes-mielies'!F12</f>
        <v>1942.4885000000002</v>
      </c>
      <c r="C14" s="113">
        <f>'Bes-soja'!E12</f>
        <v>1634.8687300000001</v>
      </c>
      <c r="D14" s="113">
        <f>'Bes- Sorghum'!H12</f>
        <v>1764.9835000000003</v>
      </c>
      <c r="E14" s="113">
        <f>'Bes-Sonneblom'!E12</f>
        <v>1544.2315000000003</v>
      </c>
      <c r="F14" s="104"/>
    </row>
    <row r="15" spans="1:6" ht="14.4" x14ac:dyDescent="0.3">
      <c r="A15" s="113" t="s">
        <v>22</v>
      </c>
      <c r="B15" s="113">
        <f>'Bes-mielies'!F13</f>
        <v>698.6167650000001</v>
      </c>
      <c r="C15" s="113">
        <f>'Bes-soja'!E13</f>
        <v>571.67822250000017</v>
      </c>
      <c r="D15" s="113">
        <f>'Bes- Sorghum'!H13</f>
        <v>601.41485250000017</v>
      </c>
      <c r="E15" s="113">
        <f>'Bes-Sonneblom'!E13</f>
        <v>564.24406500000021</v>
      </c>
      <c r="F15" s="104"/>
    </row>
    <row r="16" spans="1:6" ht="14.4" x14ac:dyDescent="0.3">
      <c r="A16" s="113" t="s">
        <v>23</v>
      </c>
      <c r="B16" s="113">
        <f>'Bes-mielies'!F14</f>
        <v>875.51099999999997</v>
      </c>
      <c r="C16" s="113">
        <f>'Bes-soja'!E14</f>
        <v>442.73400000000004</v>
      </c>
      <c r="D16" s="113">
        <f>'Bes- Sorghum'!H14</f>
        <v>1020.8217500000001</v>
      </c>
      <c r="E16" s="113">
        <f>'Bes-Sonneblom'!E14</f>
        <v>1103.856</v>
      </c>
      <c r="F16" s="104"/>
    </row>
    <row r="17" spans="1:6" ht="14.4" x14ac:dyDescent="0.3">
      <c r="A17" s="113" t="s">
        <v>24</v>
      </c>
      <c r="B17" s="113">
        <f>'Bes-mielies'!F15</f>
        <v>58.968000000000004</v>
      </c>
      <c r="C17" s="113">
        <f>'Bes-soja'!E15</f>
        <v>441.21999999999997</v>
      </c>
      <c r="D17" s="113">
        <f>'Bes- Sorghum'!H15</f>
        <v>434.78499999999997</v>
      </c>
      <c r="E17" s="113">
        <f>'Bes-Sonneblom'!E15</f>
        <v>252.71999999999997</v>
      </c>
      <c r="F17" s="104"/>
    </row>
    <row r="18" spans="1:6" ht="14.4" hidden="1" x14ac:dyDescent="0.3">
      <c r="A18" s="113" t="s">
        <v>25</v>
      </c>
      <c r="B18" s="113">
        <f>'Bes-mielies'!F16</f>
        <v>0</v>
      </c>
      <c r="C18" s="113">
        <f>'Bes-soja'!E16</f>
        <v>0</v>
      </c>
      <c r="D18" s="113">
        <f>'Bes- Sorghum'!F16</f>
        <v>0</v>
      </c>
      <c r="E18" s="113">
        <f>'Bes-Sonneblom'!E16</f>
        <v>0</v>
      </c>
      <c r="F18" s="104"/>
    </row>
    <row r="19" spans="1:6" ht="14.4" x14ac:dyDescent="0.3">
      <c r="A19" s="113" t="s">
        <v>26</v>
      </c>
      <c r="B19" s="113">
        <f>'Bes-mielies'!F17</f>
        <v>5892.5999999999995</v>
      </c>
      <c r="C19" s="113">
        <f>'Bes-soja'!E17</f>
        <v>3969.7999999999997</v>
      </c>
      <c r="D19" s="113">
        <f>'Bes- Sorghum'!H17</f>
        <v>3719</v>
      </c>
      <c r="E19" s="113">
        <f>'Bes-Sonneblom'!E17</f>
        <v>1420</v>
      </c>
      <c r="F19" s="104"/>
    </row>
    <row r="20" spans="1:6" ht="14.4" x14ac:dyDescent="0.3">
      <c r="A20" s="113" t="s">
        <v>27</v>
      </c>
      <c r="B20" s="113">
        <f>'Bes-mielies'!F18</f>
        <v>3183.7520557311118</v>
      </c>
      <c r="C20" s="113">
        <f>'Bes-soja'!E18</f>
        <v>773.13948723955127</v>
      </c>
      <c r="D20" s="113">
        <f>'Bes- Sorghum'!H18</f>
        <v>0</v>
      </c>
      <c r="E20" s="113">
        <f>'Bes-Sonneblom'!E18</f>
        <v>248.40484655704222</v>
      </c>
      <c r="F20" s="104"/>
    </row>
    <row r="21" spans="1:6" ht="14.4" x14ac:dyDescent="0.3">
      <c r="A21" s="113" t="s">
        <v>28</v>
      </c>
      <c r="B21" s="113">
        <f>'Bes-mielies'!F19</f>
        <v>850</v>
      </c>
      <c r="C21" s="113">
        <f>'Bes-soja'!E19</f>
        <v>850</v>
      </c>
      <c r="D21" s="113">
        <f>'Bes- Sorghum'!H19</f>
        <v>850</v>
      </c>
      <c r="E21" s="113">
        <f>'Bes-Sonneblom'!E19</f>
        <v>400</v>
      </c>
      <c r="F21" s="104"/>
    </row>
    <row r="22" spans="1:6" ht="14.4" x14ac:dyDescent="0.3">
      <c r="A22" s="113" t="s">
        <v>29</v>
      </c>
      <c r="B22" s="113">
        <f>'Bes-mielies'!F20</f>
        <v>1411.0680000000004</v>
      </c>
      <c r="C22" s="113">
        <f>'Bes-soja'!E20</f>
        <v>1338.3150000000001</v>
      </c>
      <c r="D22" s="113">
        <f>'Bes- Sorghum'!H20</f>
        <v>1036.3500000000001</v>
      </c>
      <c r="E22" s="113">
        <f>'Bes-Sonneblom'!E20</f>
        <v>383.85599999999999</v>
      </c>
      <c r="F22" s="104"/>
    </row>
    <row r="23" spans="1:6" ht="14.4" x14ac:dyDescent="0.3">
      <c r="A23" s="113" t="s">
        <v>30</v>
      </c>
      <c r="B23" s="113">
        <f>'Bes-mielies'!F21</f>
        <v>85</v>
      </c>
      <c r="C23" s="113">
        <f>'Bes-soja'!E21</f>
        <v>200</v>
      </c>
      <c r="D23" s="113">
        <f>'Bes- Sorghum'!H21</f>
        <v>320</v>
      </c>
      <c r="E23" s="113">
        <f>'Bes-Sonneblom'!E21</f>
        <v>0</v>
      </c>
      <c r="F23" s="104"/>
    </row>
    <row r="24" spans="1:6" ht="14.4" hidden="1" x14ac:dyDescent="0.3">
      <c r="A24" s="113" t="s">
        <v>31</v>
      </c>
      <c r="B24" s="113">
        <f>'Bes-mielies'!F22</f>
        <v>0</v>
      </c>
      <c r="C24" s="113">
        <f>'Bes-soja'!E22</f>
        <v>0</v>
      </c>
      <c r="D24" s="113">
        <f>'Bes- Sorghum'!F22</f>
        <v>0</v>
      </c>
      <c r="E24" s="113">
        <f>'Bes-Sonneblom'!E22</f>
        <v>0</v>
      </c>
      <c r="F24" s="104"/>
    </row>
    <row r="25" spans="1:6" ht="14.4" hidden="1" x14ac:dyDescent="0.3">
      <c r="A25" s="113" t="s">
        <v>32</v>
      </c>
      <c r="B25" s="113">
        <f>'Bes-mielies'!F23</f>
        <v>0</v>
      </c>
      <c r="C25" s="113">
        <f>'Bes-soja'!E23</f>
        <v>0</v>
      </c>
      <c r="D25" s="113">
        <f>'Bes- Sorghum'!F23</f>
        <v>0</v>
      </c>
      <c r="E25" s="113">
        <f>'Bes-Sonneblom'!E23</f>
        <v>0</v>
      </c>
      <c r="F25" s="104"/>
    </row>
    <row r="26" spans="1:6" ht="28.8" hidden="1" x14ac:dyDescent="0.3">
      <c r="A26" s="161" t="s">
        <v>33</v>
      </c>
      <c r="B26" s="113">
        <f>'Bes-mielies'!F24</f>
        <v>0</v>
      </c>
      <c r="C26" s="113">
        <f>'Bes-soja'!E24</f>
        <v>0</v>
      </c>
      <c r="D26" s="113">
        <f>'Bes- Sorghum'!F24</f>
        <v>0</v>
      </c>
      <c r="E26" s="113">
        <f>'Bes-Sonneblom'!E24</f>
        <v>0</v>
      </c>
      <c r="F26" s="104"/>
    </row>
    <row r="27" spans="1:6" ht="15" thickBot="1" x14ac:dyDescent="0.35">
      <c r="A27" s="80" t="s">
        <v>34</v>
      </c>
      <c r="B27" s="114">
        <f>'Bes-mielies'!F25</f>
        <v>1764.8708163429526</v>
      </c>
      <c r="C27" s="114">
        <f>'Bes-soja'!E25</f>
        <v>916.52793208469848</v>
      </c>
      <c r="D27" s="114">
        <f>'Bes- Sorghum'!H25</f>
        <v>924.86042477187493</v>
      </c>
      <c r="E27" s="114">
        <f>'Bes-Sonneblom'!E25</f>
        <v>457.91977084564292</v>
      </c>
      <c r="F27" s="104"/>
    </row>
    <row r="28" spans="1:6" ht="15" thickTop="1" x14ac:dyDescent="0.3">
      <c r="A28" s="187" t="s">
        <v>67</v>
      </c>
      <c r="B28" s="188">
        <f>SUM(B11:B27)</f>
        <v>32655.22513707406</v>
      </c>
      <c r="C28" s="188">
        <f>SUM(C11:C27)</f>
        <v>17367.003371824248</v>
      </c>
      <c r="D28" s="188">
        <f>SUM(D11:D27)</f>
        <v>17517.165527271878</v>
      </c>
      <c r="E28" s="188">
        <f>SUM(E11:E27)</f>
        <v>8652.2988490693533</v>
      </c>
      <c r="F28" s="104"/>
    </row>
    <row r="29" spans="1:6" ht="9" customHeight="1" thickBot="1" x14ac:dyDescent="0.35">
      <c r="A29" s="98"/>
      <c r="B29" s="116"/>
      <c r="C29" s="116"/>
      <c r="D29" s="116"/>
      <c r="E29" s="116"/>
      <c r="F29" s="104"/>
    </row>
    <row r="30" spans="1:6" ht="15" thickTop="1" x14ac:dyDescent="0.3">
      <c r="A30" s="187" t="s">
        <v>68</v>
      </c>
      <c r="B30" s="188">
        <f>'Bes-mielies'!D28</f>
        <v>8410.73</v>
      </c>
      <c r="C30" s="188">
        <f>'Bes-soja'!E28</f>
        <v>7198.6999999999989</v>
      </c>
      <c r="D30" s="188">
        <f>'[1]Crop Comparison'!$D$30</f>
        <v>7215.57</v>
      </c>
      <c r="E30" s="188">
        <f>'Bes-Sonneblom'!E28</f>
        <v>6918.01</v>
      </c>
      <c r="F30" s="104"/>
    </row>
    <row r="31" spans="1:6" ht="7.8" customHeight="1" x14ac:dyDescent="0.3">
      <c r="A31" s="98"/>
      <c r="B31" s="115"/>
      <c r="C31" s="115"/>
      <c r="D31" s="115"/>
      <c r="E31" s="115"/>
      <c r="F31" s="104"/>
    </row>
    <row r="32" spans="1:6" ht="15" thickBot="1" x14ac:dyDescent="0.35">
      <c r="A32" s="187" t="s">
        <v>69</v>
      </c>
      <c r="B32" s="189">
        <f>B28+B30</f>
        <v>41065.955137074059</v>
      </c>
      <c r="C32" s="189">
        <f>C28+C30</f>
        <v>24565.703371824246</v>
      </c>
      <c r="D32" s="189">
        <f>D28+D30</f>
        <v>24732.735527271878</v>
      </c>
      <c r="E32" s="189">
        <f>E28+E30</f>
        <v>15570.308849069354</v>
      </c>
      <c r="F32" s="104"/>
    </row>
    <row r="33" spans="1:6" ht="15.6" thickTop="1" thickBot="1" x14ac:dyDescent="0.35">
      <c r="A33" s="108"/>
      <c r="B33" s="116"/>
      <c r="C33" s="116"/>
      <c r="D33" s="116"/>
      <c r="E33" s="116"/>
      <c r="F33" s="104"/>
    </row>
    <row r="34" spans="1:6" ht="15" thickTop="1" x14ac:dyDescent="0.3">
      <c r="A34" s="86" t="s">
        <v>70</v>
      </c>
      <c r="B34" s="78">
        <f>B8-B28</f>
        <v>9116.7748629259404</v>
      </c>
      <c r="C34" s="78">
        <f>C8-C28</f>
        <v>6965.9966281757515</v>
      </c>
      <c r="D34" s="78">
        <f>D8-D28</f>
        <v>22641.834472728122</v>
      </c>
      <c r="E34" s="78">
        <f>E8-E28</f>
        <v>7341.7011509306467</v>
      </c>
      <c r="F34" s="104"/>
    </row>
    <row r="35" spans="1:6" ht="14.4" x14ac:dyDescent="0.3">
      <c r="A35" s="86" t="s">
        <v>71</v>
      </c>
      <c r="B35" s="78">
        <f>B8-B32</f>
        <v>706.04486292594083</v>
      </c>
      <c r="C35" s="78">
        <f>C8-C32</f>
        <v>-232.70337182424555</v>
      </c>
      <c r="D35" s="78">
        <f>D8-D32</f>
        <v>15426.264472728122</v>
      </c>
      <c r="E35" s="78">
        <f>E8-E32</f>
        <v>423.69115093064647</v>
      </c>
      <c r="F35" s="104"/>
    </row>
    <row r="36" spans="1:6" ht="14.4" x14ac:dyDescent="0.3">
      <c r="A36" s="86"/>
      <c r="B36" s="78"/>
      <c r="C36" s="78"/>
      <c r="D36" s="79"/>
      <c r="E36" s="79"/>
      <c r="F36" s="104"/>
    </row>
    <row r="37" spans="1:6" ht="56.25" customHeight="1" x14ac:dyDescent="0.25">
      <c r="A37" s="238" t="s">
        <v>82</v>
      </c>
      <c r="B37" s="239"/>
      <c r="C37" s="239"/>
      <c r="D37" s="239"/>
      <c r="E37" s="239"/>
      <c r="F37" s="104"/>
    </row>
    <row r="38" spans="1:6" x14ac:dyDescent="0.25">
      <c r="A38" s="85"/>
      <c r="B38" s="85"/>
      <c r="C38" s="85"/>
      <c r="D38" s="85"/>
      <c r="E38" s="85"/>
      <c r="F38" s="104"/>
    </row>
    <row r="39" spans="1:6" x14ac:dyDescent="0.25">
      <c r="A39" s="92"/>
      <c r="B39" s="92"/>
      <c r="C39" s="92"/>
      <c r="D39" s="92"/>
      <c r="E39" s="92"/>
      <c r="F39" s="104"/>
    </row>
    <row r="40" spans="1:6" x14ac:dyDescent="0.25">
      <c r="A40" s="92"/>
      <c r="B40" s="92"/>
      <c r="C40" s="92"/>
      <c r="D40" s="92"/>
      <c r="E40" s="92"/>
      <c r="F40" s="104"/>
    </row>
    <row r="41" spans="1:6" x14ac:dyDescent="0.25">
      <c r="A41" s="92"/>
      <c r="B41" s="92"/>
      <c r="C41" s="92"/>
      <c r="D41" s="92"/>
      <c r="E41" s="92"/>
      <c r="F41" s="104"/>
    </row>
    <row r="42" spans="1:6" x14ac:dyDescent="0.25">
      <c r="A42" s="92"/>
      <c r="B42" s="92"/>
      <c r="C42" s="92"/>
      <c r="D42" s="92"/>
      <c r="E42" s="92"/>
      <c r="F42" s="104"/>
    </row>
    <row r="43" spans="1:6" x14ac:dyDescent="0.25">
      <c r="A43" s="92"/>
      <c r="B43" s="92"/>
      <c r="C43" s="92"/>
      <c r="D43" s="92"/>
      <c r="E43" s="92"/>
      <c r="F43" s="104"/>
    </row>
    <row r="44" spans="1:6" x14ac:dyDescent="0.25">
      <c r="A44" s="92"/>
      <c r="B44" s="92"/>
      <c r="C44" s="92"/>
      <c r="D44" s="92"/>
      <c r="E44" s="92"/>
      <c r="F44" s="104"/>
    </row>
    <row r="45" spans="1:6" x14ac:dyDescent="0.25">
      <c r="A45" s="92"/>
      <c r="B45" s="92"/>
      <c r="C45" s="92"/>
      <c r="D45" s="92"/>
      <c r="E45" s="92"/>
      <c r="F45" s="104"/>
    </row>
    <row r="46" spans="1:6" x14ac:dyDescent="0.25">
      <c r="A46" s="92"/>
      <c r="B46" s="92"/>
      <c r="C46" s="92"/>
      <c r="D46" s="92"/>
      <c r="E46" s="92"/>
      <c r="F46" s="104"/>
    </row>
    <row r="47" spans="1:6" x14ac:dyDescent="0.25">
      <c r="A47" s="92"/>
      <c r="B47" s="92"/>
      <c r="C47" s="92"/>
      <c r="D47" s="92"/>
      <c r="E47" s="92"/>
      <c r="F47" s="104"/>
    </row>
    <row r="48" spans="1:6" x14ac:dyDescent="0.25">
      <c r="A48" s="92"/>
      <c r="B48" s="92"/>
      <c r="C48" s="92"/>
      <c r="D48" s="92"/>
      <c r="E48" s="92"/>
      <c r="F48" s="104"/>
    </row>
    <row r="49" spans="1:6" x14ac:dyDescent="0.25">
      <c r="A49" s="92"/>
      <c r="B49" s="92"/>
      <c r="C49" s="92"/>
      <c r="D49" s="92"/>
      <c r="E49" s="92"/>
      <c r="F49" s="104"/>
    </row>
    <row r="50" spans="1:6" x14ac:dyDescent="0.25">
      <c r="A50" s="92"/>
      <c r="B50" s="92"/>
      <c r="C50" s="92"/>
      <c r="D50" s="92"/>
      <c r="E50" s="92"/>
      <c r="F50" s="104"/>
    </row>
    <row r="51" spans="1:6" x14ac:dyDescent="0.25">
      <c r="A51" s="92"/>
      <c r="B51" s="92"/>
      <c r="C51" s="92"/>
      <c r="D51" s="92"/>
      <c r="E51" s="92"/>
      <c r="F51" s="104"/>
    </row>
    <row r="52" spans="1:6" x14ac:dyDescent="0.25">
      <c r="A52" s="92"/>
      <c r="B52" s="92"/>
      <c r="C52" s="92"/>
      <c r="D52" s="92"/>
      <c r="E52" s="92"/>
      <c r="F52" s="104"/>
    </row>
    <row r="53" spans="1:6" x14ac:dyDescent="0.25">
      <c r="A53" s="92"/>
      <c r="B53" s="92"/>
      <c r="C53" s="92"/>
      <c r="D53" s="92"/>
      <c r="E53" s="92"/>
      <c r="F53" s="104"/>
    </row>
    <row r="54" spans="1:6" x14ac:dyDescent="0.25">
      <c r="A54" s="92"/>
      <c r="B54" s="92"/>
      <c r="C54" s="92"/>
      <c r="D54" s="92"/>
      <c r="E54" s="92"/>
      <c r="F54" s="104"/>
    </row>
    <row r="55" spans="1:6" x14ac:dyDescent="0.25">
      <c r="A55" s="92"/>
      <c r="B55" s="92"/>
      <c r="C55" s="92"/>
      <c r="D55" s="92"/>
      <c r="E55" s="92"/>
      <c r="F55" s="104"/>
    </row>
    <row r="56" spans="1:6" x14ac:dyDescent="0.25">
      <c r="A56" s="92"/>
      <c r="B56" s="92"/>
      <c r="C56" s="92"/>
      <c r="D56" s="92"/>
      <c r="E56" s="92"/>
      <c r="F56" s="104"/>
    </row>
    <row r="57" spans="1:6" x14ac:dyDescent="0.25">
      <c r="A57" s="92"/>
      <c r="B57" s="92"/>
      <c r="C57" s="92"/>
      <c r="D57" s="101"/>
      <c r="E57" s="101"/>
      <c r="F57" s="104"/>
    </row>
    <row r="58" spans="1:6" ht="14.4" x14ac:dyDescent="0.3">
      <c r="A58" s="93" t="s">
        <v>72</v>
      </c>
      <c r="B58" s="103"/>
      <c r="C58" s="103"/>
      <c r="D58" s="92"/>
      <c r="E58" s="92"/>
      <c r="F58" s="104"/>
    </row>
    <row r="59" spans="1:6" ht="15" thickBot="1" x14ac:dyDescent="0.35">
      <c r="A59" s="83"/>
      <c r="B59" s="90" t="str">
        <f>B2</f>
        <v>Irr-Maize</v>
      </c>
      <c r="C59" s="90" t="str">
        <f>C2</f>
        <v>Irr-Soy</v>
      </c>
      <c r="D59" s="90" t="str">
        <f>D2</f>
        <v>Irr-Sorghum</v>
      </c>
      <c r="E59" s="90" t="str">
        <f>E2</f>
        <v>Irr-Sunflower</v>
      </c>
      <c r="F59" s="104"/>
    </row>
    <row r="60" spans="1:6" ht="14.4" x14ac:dyDescent="0.3">
      <c r="A60" s="118" t="s">
        <v>62</v>
      </c>
      <c r="B60" s="84">
        <f>B5</f>
        <v>3810</v>
      </c>
      <c r="C60" s="84">
        <f>C5</f>
        <v>8200</v>
      </c>
      <c r="D60" s="84">
        <f>D5</f>
        <v>5800</v>
      </c>
      <c r="E60" s="84">
        <f>E5</f>
        <v>8300</v>
      </c>
      <c r="F60" s="104"/>
    </row>
    <row r="61" spans="1:6" x14ac:dyDescent="0.25">
      <c r="A61" s="100" t="s">
        <v>73</v>
      </c>
      <c r="B61" s="82">
        <f>B4</f>
        <v>12</v>
      </c>
      <c r="C61" s="82">
        <f>C4</f>
        <v>3</v>
      </c>
      <c r="D61" s="82">
        <f>D4</f>
        <v>7</v>
      </c>
      <c r="E61" s="82">
        <f>E4</f>
        <v>2</v>
      </c>
      <c r="F61" s="104"/>
    </row>
    <row r="62" spans="1:6" x14ac:dyDescent="0.25">
      <c r="A62" s="100"/>
      <c r="B62" s="82"/>
      <c r="C62" s="82"/>
      <c r="D62" s="82"/>
      <c r="E62" s="82"/>
      <c r="F62" s="104"/>
    </row>
    <row r="63" spans="1:6" ht="14.4" x14ac:dyDescent="0.3">
      <c r="A63" s="117" t="s">
        <v>60</v>
      </c>
      <c r="B63" s="87"/>
      <c r="C63" s="87"/>
      <c r="D63" s="87"/>
      <c r="E63" s="87"/>
      <c r="F63" s="104"/>
    </row>
    <row r="64" spans="1:6" x14ac:dyDescent="0.25">
      <c r="A64" s="100" t="s">
        <v>74</v>
      </c>
      <c r="B64" s="84">
        <f>B7</f>
        <v>3481</v>
      </c>
      <c r="C64" s="84">
        <f>C7</f>
        <v>8111</v>
      </c>
      <c r="D64" s="84">
        <f>D7</f>
        <v>5737</v>
      </c>
      <c r="E64" s="84">
        <f>E7</f>
        <v>7997</v>
      </c>
      <c r="F64" s="104"/>
    </row>
    <row r="65" spans="1:6" x14ac:dyDescent="0.25">
      <c r="A65" s="100" t="s">
        <v>75</v>
      </c>
      <c r="B65" s="84">
        <f>B64/B61</f>
        <v>290.08333333333331</v>
      </c>
      <c r="C65" s="84">
        <f>C64/C61</f>
        <v>2703.6666666666665</v>
      </c>
      <c r="D65" s="84">
        <f>D64/D61</f>
        <v>819.57142857142856</v>
      </c>
      <c r="E65" s="84">
        <f>E64/E61</f>
        <v>3998.5</v>
      </c>
      <c r="F65" s="104"/>
    </row>
    <row r="66" spans="1:6" x14ac:dyDescent="0.25">
      <c r="A66" s="100"/>
      <c r="B66" s="84"/>
      <c r="C66" s="84"/>
      <c r="D66" s="84"/>
      <c r="E66" s="84"/>
      <c r="F66" s="104"/>
    </row>
    <row r="67" spans="1:6" ht="14.4" x14ac:dyDescent="0.3">
      <c r="A67" s="117" t="s">
        <v>87</v>
      </c>
      <c r="B67" s="87"/>
      <c r="C67" s="87"/>
      <c r="D67" s="87"/>
      <c r="E67" s="87"/>
      <c r="F67" s="104"/>
    </row>
    <row r="68" spans="1:6" x14ac:dyDescent="0.25">
      <c r="A68" s="100" t="s">
        <v>85</v>
      </c>
      <c r="B68" s="84">
        <f>B28</f>
        <v>32655.22513707406</v>
      </c>
      <c r="C68" s="84">
        <f>C28</f>
        <v>17367.003371824248</v>
      </c>
      <c r="D68" s="84">
        <f>D28</f>
        <v>17517.165527271878</v>
      </c>
      <c r="E68" s="84">
        <f>E28</f>
        <v>8652.2988490693533</v>
      </c>
      <c r="F68" s="104"/>
    </row>
    <row r="69" spans="1:6" x14ac:dyDescent="0.25">
      <c r="A69" s="100" t="s">
        <v>86</v>
      </c>
      <c r="B69" s="84">
        <f>B68/B61</f>
        <v>2721.2687614228385</v>
      </c>
      <c r="C69" s="84">
        <f>C68/C61</f>
        <v>5789.0011239414162</v>
      </c>
      <c r="D69" s="84">
        <f>D68/D61</f>
        <v>2502.4522181816969</v>
      </c>
      <c r="E69" s="84">
        <f>E68/E61</f>
        <v>4326.1494245346767</v>
      </c>
      <c r="F69" s="104"/>
    </row>
    <row r="70" spans="1:6" x14ac:dyDescent="0.25">
      <c r="A70" s="100"/>
      <c r="B70" s="84"/>
      <c r="C70" s="84"/>
      <c r="D70" s="84"/>
      <c r="E70" s="84"/>
      <c r="F70" s="104"/>
    </row>
    <row r="71" spans="1:6" x14ac:dyDescent="0.25">
      <c r="A71" s="100" t="s">
        <v>76</v>
      </c>
      <c r="B71" s="84">
        <f>B32</f>
        <v>41065.955137074059</v>
      </c>
      <c r="C71" s="84">
        <f>C32</f>
        <v>24565.703371824246</v>
      </c>
      <c r="D71" s="84">
        <f>D32</f>
        <v>24732.735527271878</v>
      </c>
      <c r="E71" s="84">
        <f>E32</f>
        <v>15570.308849069354</v>
      </c>
      <c r="F71" s="104"/>
    </row>
    <row r="72" spans="1:6" x14ac:dyDescent="0.25">
      <c r="A72" s="100" t="s">
        <v>77</v>
      </c>
      <c r="B72" s="84">
        <f>B71/B61</f>
        <v>3422.1629280895049</v>
      </c>
      <c r="C72" s="84">
        <f>C71/C61</f>
        <v>8188.5677906080819</v>
      </c>
      <c r="D72" s="84">
        <f>D71/D61</f>
        <v>3533.2479324674109</v>
      </c>
      <c r="E72" s="84">
        <f>E71/E61</f>
        <v>7785.1544245346768</v>
      </c>
      <c r="F72" s="104"/>
    </row>
    <row r="73" spans="1:6" x14ac:dyDescent="0.25">
      <c r="A73" s="100"/>
      <c r="B73" s="84"/>
      <c r="C73" s="84"/>
      <c r="D73" s="84"/>
      <c r="E73" s="84"/>
      <c r="F73" s="104"/>
    </row>
    <row r="74" spans="1:6" ht="14.4" x14ac:dyDescent="0.3">
      <c r="A74" s="102" t="s">
        <v>88</v>
      </c>
      <c r="B74" s="89"/>
      <c r="C74" s="89"/>
      <c r="D74" s="89"/>
      <c r="E74" s="89"/>
      <c r="F74" s="104"/>
    </row>
    <row r="75" spans="1:6" x14ac:dyDescent="0.25">
      <c r="A75" s="100" t="s">
        <v>89</v>
      </c>
      <c r="B75" s="84">
        <f>B34</f>
        <v>9116.7748629259404</v>
      </c>
      <c r="C75" s="84">
        <f>C34</f>
        <v>6965.9966281757515</v>
      </c>
      <c r="D75" s="84">
        <f>D34</f>
        <v>22641.834472728122</v>
      </c>
      <c r="E75" s="84">
        <f>E34</f>
        <v>7341.7011509306467</v>
      </c>
      <c r="F75" s="104"/>
    </row>
    <row r="76" spans="1:6" x14ac:dyDescent="0.25">
      <c r="A76" s="100" t="s">
        <v>90</v>
      </c>
      <c r="B76" s="84">
        <f>B75/B4</f>
        <v>759.73123857716166</v>
      </c>
      <c r="C76" s="84">
        <f>C75/C4</f>
        <v>2321.9988760585838</v>
      </c>
      <c r="D76" s="84">
        <f>D75/D4</f>
        <v>3234.5477818183031</v>
      </c>
      <c r="E76" s="84">
        <f>E75/E4</f>
        <v>3670.8505754653233</v>
      </c>
      <c r="F76" s="104"/>
    </row>
    <row r="77" spans="1:6" x14ac:dyDescent="0.25">
      <c r="A77" s="100"/>
      <c r="B77" s="84"/>
      <c r="C77" s="84"/>
      <c r="D77" s="84"/>
      <c r="E77" s="84"/>
      <c r="F77" s="104"/>
    </row>
    <row r="78" spans="1:6" x14ac:dyDescent="0.25">
      <c r="A78" s="100" t="s">
        <v>78</v>
      </c>
      <c r="B78" s="84">
        <f>B35</f>
        <v>706.04486292594083</v>
      </c>
      <c r="C78" s="84">
        <f>C35</f>
        <v>-232.70337182424555</v>
      </c>
      <c r="D78" s="84">
        <f>D35</f>
        <v>15426.264472728122</v>
      </c>
      <c r="E78" s="84">
        <f>E35</f>
        <v>423.69115093064647</v>
      </c>
      <c r="F78" s="104"/>
    </row>
    <row r="79" spans="1:6" x14ac:dyDescent="0.25">
      <c r="A79" s="100" t="s">
        <v>79</v>
      </c>
      <c r="B79" s="84">
        <f>B78/B4</f>
        <v>58.837071910495069</v>
      </c>
      <c r="C79" s="84">
        <f>C78/C4</f>
        <v>-77.56779060808185</v>
      </c>
      <c r="D79" s="84">
        <f>D78/D4</f>
        <v>2203.7520675325891</v>
      </c>
      <c r="E79" s="84">
        <f>E78/E4</f>
        <v>211.84557546532324</v>
      </c>
      <c r="F79" s="104"/>
    </row>
    <row r="80" spans="1:6" x14ac:dyDescent="0.25">
      <c r="A80" s="100"/>
      <c r="B80" s="84"/>
      <c r="C80" s="84"/>
      <c r="D80" s="84"/>
      <c r="E80" s="84"/>
      <c r="F80" s="104"/>
    </row>
    <row r="81" spans="1:6" ht="14.4" x14ac:dyDescent="0.3">
      <c r="A81" s="102" t="s">
        <v>83</v>
      </c>
      <c r="B81" s="89"/>
      <c r="C81" s="89"/>
      <c r="D81" s="89"/>
      <c r="E81" s="89"/>
      <c r="F81" s="104"/>
    </row>
    <row r="82" spans="1:6" ht="13.8" thickBot="1" x14ac:dyDescent="0.3">
      <c r="A82" s="100" t="s">
        <v>80</v>
      </c>
      <c r="B82" s="107">
        <f>B68/B64</f>
        <v>9.3809896975219935</v>
      </c>
      <c r="C82" s="107">
        <f>C68/C64</f>
        <v>2.1411667330568669</v>
      </c>
      <c r="D82" s="107">
        <f>D68/D64</f>
        <v>3.0533668341070035</v>
      </c>
      <c r="E82" s="107">
        <f>E68/E64</f>
        <v>1.0819430847904656</v>
      </c>
      <c r="F82" s="104"/>
    </row>
    <row r="83" spans="1:6" ht="14.4" thickTop="1" thickBot="1" x14ac:dyDescent="0.3">
      <c r="A83" s="100" t="s">
        <v>81</v>
      </c>
      <c r="B83" s="99">
        <f>B69+B6</f>
        <v>3050.2687614228385</v>
      </c>
      <c r="C83" s="99">
        <f>C69+C6</f>
        <v>5878.0011239414162</v>
      </c>
      <c r="D83" s="99">
        <f>D69+D6</f>
        <v>2565.4522181816969</v>
      </c>
      <c r="E83" s="99">
        <f>E69+E6</f>
        <v>4629.1494245346767</v>
      </c>
      <c r="F83" s="104"/>
    </row>
    <row r="84" spans="1:6" ht="15" thickTop="1" x14ac:dyDescent="0.3">
      <c r="A84" s="102" t="s">
        <v>84</v>
      </c>
      <c r="B84" s="89"/>
      <c r="C84" s="89"/>
      <c r="D84" s="89"/>
      <c r="E84" s="89"/>
      <c r="F84" s="104"/>
    </row>
    <row r="85" spans="1:6" ht="13.8" thickBot="1" x14ac:dyDescent="0.3">
      <c r="A85" s="100" t="s">
        <v>80</v>
      </c>
      <c r="B85" s="107">
        <f>B71/B64</f>
        <v>11.797171829093381</v>
      </c>
      <c r="C85" s="107">
        <f>C71/C64</f>
        <v>3.0286898498118906</v>
      </c>
      <c r="D85" s="107">
        <f>D71/D64</f>
        <v>4.3110921260714443</v>
      </c>
      <c r="E85" s="107">
        <f>E71/E64</f>
        <v>1.9470187381604793</v>
      </c>
      <c r="F85" s="104"/>
    </row>
    <row r="86" spans="1:6" ht="14.4" thickTop="1" thickBot="1" x14ac:dyDescent="0.3">
      <c r="A86" s="100" t="s">
        <v>81</v>
      </c>
      <c r="B86" s="99">
        <f>B72+B6</f>
        <v>3751.1629280895049</v>
      </c>
      <c r="C86" s="99">
        <f>C72+C6</f>
        <v>8277.5677906080819</v>
      </c>
      <c r="D86" s="99">
        <f>D72+D6</f>
        <v>3596.2479324674109</v>
      </c>
      <c r="E86" s="99">
        <f>E72+E6</f>
        <v>8088.1544245346768</v>
      </c>
      <c r="F86" s="104"/>
    </row>
    <row r="87" spans="1:6" ht="13.8" thickTop="1" x14ac:dyDescent="0.25"/>
  </sheetData>
  <mergeCells count="1">
    <mergeCell ref="A37:E37"/>
  </mergeCells>
  <conditionalFormatting sqref="B34:E36">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8" ma:contentTypeDescription="Create a new document." ma:contentTypeScope="" ma:versionID="67044263fe21af9ac3a1d12f29ca5c88">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71ee2a5c7b3bc834aebdb2261501666"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CEF33A-66E6-4E2F-8E59-3E6E6A91D031}">
  <ds:schemaRefs>
    <ds:schemaRef ds:uri="http://schemas.microsoft.com/office/2006/metadata/longProperties"/>
  </ds:schemaRefs>
</ds:datastoreItem>
</file>

<file path=customXml/itemProps2.xml><?xml version="1.0" encoding="utf-8"?>
<ds:datastoreItem xmlns:ds="http://schemas.openxmlformats.org/officeDocument/2006/customXml" ds:itemID="{56E5663A-86A9-4F00-A838-12A1991B822C}">
  <ds:schemaRefs>
    <ds:schemaRef ds:uri="http://schemas.microsoft.com/sharepoint/v3/contenttype/forms"/>
  </ds:schemaRefs>
</ds:datastoreItem>
</file>

<file path=customXml/itemProps3.xml><?xml version="1.0" encoding="utf-8"?>
<ds:datastoreItem xmlns:ds="http://schemas.openxmlformats.org/officeDocument/2006/customXml" ds:itemID="{1B215EB7-3763-4168-B634-65C5D9CC8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E4D8C4B-ADED-439A-9796-B1D45412F049}">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Pryse + Sensatiwiteitsanalise</vt:lpstr>
      <vt:lpstr>Bes-mielies</vt:lpstr>
      <vt:lpstr>Bes-soja</vt:lpstr>
      <vt:lpstr>Bes- Sorghum</vt:lpstr>
      <vt:lpstr>Bes-Sonneblom</vt:lpstr>
      <vt:lpstr>Crop Comparison</vt:lpstr>
      <vt:lpstr>Opbrengspeil</vt:lpstr>
      <vt:lpstr>'Bes- Sorghum'!Print_Area</vt:lpstr>
      <vt:lpstr>'Bes-mielies'!Print_Area</vt:lpstr>
      <vt:lpstr>'Bes-soja'!Print_Area</vt:lpstr>
      <vt:lpstr>'Bes-Sonneblom'!Print_Area</vt:lpstr>
      <vt:lpstr>Sojaopbrengspeil</vt:lpstr>
      <vt:lpstr>Sonopbrengspeil</vt:lpstr>
      <vt:lpstr>Sorgopbrengspeil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2016-07-25T08:02:50Z</cp:lastPrinted>
  <dcterms:created xsi:type="dcterms:W3CDTF">2007-01-09T12:07:13Z</dcterms:created>
  <dcterms:modified xsi:type="dcterms:W3CDTF">2024-07-24T12:52:17Z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16552400.0000000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