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F93FB79-1EBA-4B4E-9A1B-655C8DBB4C66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9" i="9" l="1"/>
  <c r="P95" i="9"/>
  <c r="O86" i="9"/>
  <c r="O61" i="9"/>
  <c r="O60" i="9"/>
  <c r="O59" i="9"/>
  <c r="O58" i="9" l="1"/>
  <c r="O57" i="9"/>
  <c r="N57" i="9"/>
  <c r="P53" i="9"/>
  <c r="O14" i="9"/>
  <c r="O13" i="9"/>
  <c r="O12" i="9"/>
  <c r="O11" i="9"/>
  <c r="O10" i="9"/>
  <c r="O9" i="9"/>
  <c r="G6" i="9"/>
  <c r="G5" i="9"/>
  <c r="C4" i="9" s="1"/>
  <c r="B17" i="8"/>
  <c r="B16" i="8"/>
  <c r="B4" i="8"/>
  <c r="B12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0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R53" i="9" l="1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T27" i="9" l="1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<sst xmlns="http://schemas.openxmlformats.org/spreadsheetml/2006/main" count="740" uniqueCount="271">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</sst>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4258</c:v>
                </c:pt>
                <c:pt idx="1">
                  <c:v>58457</c:v>
                </c:pt>
                <c:pt idx="2">
                  <c:v>68931</c:v>
                </c:pt>
                <c:pt idx="3">
                  <c:v>48132</c:v>
                </c:pt>
                <c:pt idx="4">
                  <c:v>77681</c:v>
                </c:pt>
                <c:pt idx="26">
                  <c:v>4022</c:v>
                </c:pt>
                <c:pt idx="29">
                  <c:v>488</c:v>
                </c:pt>
                <c:pt idx="32">
                  <c:v>360559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39545</c:v>
                </c:pt>
                <c:pt idx="1">
                  <c:v>66405</c:v>
                </c:pt>
                <c:pt idx="2">
                  <c:v>77460</c:v>
                </c:pt>
                <c:pt idx="3">
                  <c:v>644757</c:v>
                </c:pt>
                <c:pt idx="4">
                  <c:v>160995</c:v>
                </c:pt>
                <c:pt idx="5">
                  <c:v>147113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'Weekliks-Weekly'!$T$9:$T$47</c:f>
              <c:numCache>
                <c:formatCode>_ * #\ ##0_ ;_ * \-#\ ##0_ ;_ * "-"??_ ;_ @_ </c:formatCode>
                <c:ptCount val="39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57728</c:v>
                </c:pt>
                <c:pt idx="38">
                  <c:v>44097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'Weekliks-Weekly'!$M$9:$M$47</c:f>
              <c:numCache>
                <c:formatCode>#,##0</c:formatCode>
                <c:ptCount val="39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'Weekliks-Weekly'!$K$9:$K$47</c:f>
              <c:numCache>
                <c:formatCode>#,##0</c:formatCode>
                <c:ptCount val="39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'Weekliks-Weekly'!$V$9:$V$47</c:f>
              <c:numCache>
                <c:formatCode>_ * #\ ##0_ ;_ * \-#\ ##0_ ;_ * "-"??_ ;_ @_ </c:formatCode>
                <c:ptCount val="3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1714843</c:v>
                </c:pt>
                <c:pt idx="38">
                  <c:v>1758940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'Weekliks-Weekly'!$N$9:$N$47</c:f>
              <c:numCache>
                <c:formatCode>#,##0</c:formatCode>
                <c:ptCount val="39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458309</c:v>
                </c:pt>
                <c:pt idx="30">
                  <c:v>486258</c:v>
                </c:pt>
                <c:pt idx="31">
                  <c:v>509250</c:v>
                </c:pt>
                <c:pt idx="32">
                  <c:v>527648</c:v>
                </c:pt>
                <c:pt idx="33">
                  <c:v>542817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607831</c:v>
                </c:pt>
                <c:pt idx="38">
                  <c:v>622528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'Weekliks-Weekly'!$B$9:$B$47</c:f>
              <c:numCache>
                <c:formatCode>d\-mmm\-yy</c:formatCode>
                <c:ptCount val="3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</c:numCache>
            </c:numRef>
          </c:cat>
          <c:val>
            <c:numRef>
              <c:f>'Weekliks-Weekly'!$V$9:$V$47</c:f>
              <c:numCache>
                <c:formatCode>_ * #\ ##0_ ;_ * \-#\ ##0_ ;_ * "-"??_ ;_ @_ </c:formatCode>
                <c:ptCount val="3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1714843</c:v>
                </c:pt>
                <c:pt idx="38">
                  <c:v>1758940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'Weekliks-Weekly'!$K$9:$K$47</c:f>
              <c:numCache>
                <c:formatCode>#,##0</c:formatCode>
                <c:ptCount val="39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'Weekliks-Weekly'!$L$9:$L$47</c:f>
              <c:numCache>
                <c:formatCode>#,##0</c:formatCode>
                <c:ptCount val="39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27949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14272</c:v>
                </c:pt>
                <c:pt idx="35">
                  <c:v>12471</c:v>
                </c:pt>
                <c:pt idx="36">
                  <c:v>21877</c:v>
                </c:pt>
                <c:pt idx="37">
                  <c:v>16394</c:v>
                </c:pt>
                <c:pt idx="38">
                  <c:v>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'Weekliks-Weekly'!$T$9:$T$47</c:f>
              <c:numCache>
                <c:formatCode>_ * #\ ##0_ ;_ * \-#\ ##0_ ;_ * "-"??_ ;_ @_ </c:formatCode>
                <c:ptCount val="39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57728</c:v>
                </c:pt>
                <c:pt idx="38">
                  <c:v>44097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'Weekliks-Weekly'!$M$9:$M$47</c15:sqref>
                  </c15:fullRef>
                </c:ext>
              </c:extLst>
              <c:f>('Weekliks-Weekly'!$M$9,'Weekliks-Weekly'!$M$11:$M$47)</c:f>
              <c:numCache>
                <c:formatCode>#,##0</c:formatCode>
                <c:ptCount val="38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'Weekliks-Weekly'!$T$9:$T$47</c15:sqref>
                  </c15:fullRef>
                </c:ext>
              </c:extLst>
              <c:f>('Weekliks-Weekly'!$T$9,'Weekliks-Weekly'!$T$11:$T$47)</c:f>
              <c:numCache>
                <c:formatCode>_ * #\ ##0_ ;_ * \-#\ ##0_ ;_ * "-"??_ ;_ @_ </c:formatCode>
                <c:ptCount val="38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67316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34012</c:v>
                </c:pt>
                <c:pt idx="34">
                  <c:v>32586</c:v>
                </c:pt>
                <c:pt idx="35">
                  <c:v>51144</c:v>
                </c:pt>
                <c:pt idx="36">
                  <c:v>57728</c:v>
                </c:pt>
                <c:pt idx="37">
                  <c:v>44097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83" zoomScale="141" zoomScaleNormal="141" workbookViewId="0">
      <selection activeCell="O90" sqref="O90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45681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'Weekliks-Weekly'!B47</f>
        <v>45681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53-39</f>
        <v>14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1696+888+682+350+390+2340+1424+3336+2875+1381+1297+979+912+1001+994+927+2273+325+1528+2347+1095+1048+971+137+168+282+452+344+1780+628+634+414+391+1917+1339</f>
        <v>39545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1836+1861+3533+5+318+3401+507+653+618+1723+1937+1719+1230+1003+72+569+1533+1031+2184+2390+2490+1977+2106+4348+3295+3124+3489+3020+2466+2371+2696+5483+499+606+312</f>
        <v>66405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828+11513+359+393+257+1626+68+1643+1835+3351+681+179+561+681+1279+12560+686+1294+689+789+1671+1487+1821+2451+2613+2385+2747+752+11354+691+189+909+71+1204+1095+1677+1134+923+1014</f>
        <v>77460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20015+19597+19526+16959+12022+22595+22821+18482+21977+18548+15931+17109+13175+16537+18619+16919+15059+14535+16812+16350+16022+24884+17422+18884+12036+13406+25722+19351+19462+16931+19506+14095+10725+13365+11172+11058+10348+10152+6628</f>
        <v>644757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4663+4036+3490+987+968+3799+5744+5354+4246+4601+4505+4580+5446+6621+5702+6113+5922+4965+5156+3350+3266+3022+4926+4968+3892+4642+5183+5054+3580+3212+2756+3199+3873+3733+4407+2622+4204+1789+2419</f>
        <v>160995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362+3439+5210+1426+2570+3258+4002+4035+5033+3140+4043+2750+312+5610+3145+3479+4695+3197+3222+3178+1666+3242+4904+4496+3944+4113+4743+2023+3123+3094+4162+4780+4364+5151+5754+6030+6062+6542+2814</f>
        <v>147113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20262.447368421053</v>
      </c>
      <c r="S26" s="126">
        <f>H95/(52-R35)</f>
        <v>38860.552631578947</v>
      </c>
      <c r="T26" s="109">
        <f>H96/(52-R35)</f>
        <v>59123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1053647.2631578948</v>
      </c>
      <c r="S27" s="81">
        <f>S26*52</f>
        <v>2020748.7368421052</v>
      </c>
      <c r="T27" s="82">
        <f>R27+S27</f>
        <v>3074396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14</v>
      </c>
      <c r="S35" s="21">
        <f>$R$35</f>
        <v>14</v>
      </c>
      <c r="T35" s="34">
        <f>$R$35</f>
        <v>14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87859.071428571435</v>
      </c>
      <c r="S36" s="25">
        <f>S34/S35</f>
        <v>134287.64285714287</v>
      </c>
      <c r="T36" s="26">
        <f>T34/T35</f>
        <v>137859.07142857142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1136412</v>
      </c>
      <c r="P53" s="171">
        <f>'Weekliks-Weekly'!M47</f>
        <v>1136412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14</v>
      </c>
      <c r="S55" s="21">
        <f>$R$35</f>
        <v>14</v>
      </c>
      <c r="T55" s="34">
        <f>$R$35</f>
        <v>14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-5478.6428571428569</v>
      </c>
      <c r="S56" s="25">
        <f>S54/S55</f>
        <v>8807.0714285714294</v>
      </c>
      <c r="T56" s="26">
        <f>T54/T55</f>
        <v>113514.35714285714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401+292+316+70+590+342+18+8+3+8+52+482+18+1030+245+383</f>
        <v>4258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1230+1004+2039+1012+3481+2547+271+2518+2726+4139+2032+418+1725+2201+1974+1298+673+316+583+1587+1018+1040+828+1397+628+1141+2158+1634+1081+407+537+1309+2511+1069+1392+1314+1605+1936+1678</f>
        <v>58457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1243+2236+2559+1861+936+1479+1966+2385+2748+2188+1545+1907+1622+2514+1766+1589+1478+2339+1630+1272+1802+1834+1626+2011+1705+1607+621+1188+1473+1723+1729+1847+1916+1804+2057+1470+2164+1975+1116</f>
        <v>68931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1087+945+702+698+719+889+1212+1054+1826+1506+1460+1135+1601+2476+1165+926+1372+2453+959+1757+960+1044+762+1760+1321+1518+2141+1355+1135+629+2016+849+1160+1920+1467+894+752+203+304</f>
        <v>48132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687+1282+2791+546+2455+1269+1564+2531+2819+1820+2308+2211+2227+2933+1753+2185+2259+2632+2109+1274+1837+2844+2671+1769+2458+2130+1744+1922+1755+2440+2297+1274+2066+1858+2005+2424+2318+905+1309</f>
        <v>77681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14</v>
      </c>
      <c r="S67" s="21">
        <f>$R$35</f>
        <v>14</v>
      </c>
      <c r="T67" s="34">
        <f>$R$35</f>
        <v>14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82380.428571428565</v>
      </c>
      <c r="S68" s="25">
        <f>S66/S67</f>
        <v>143094.71428571429</v>
      </c>
      <c r="T68" s="26">
        <f>T66/T67</f>
        <v>160951.85714285713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417+71</f>
        <v>488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10049+10635+13470+8354+6681+8985+13315+13914+17488+14005+8932+9363+6205+9867+9761+11381+8198+9366+8611+8365+8737+10447+7368+11614+8162+9684+8347+8249+9808+6621+8468+8894+9669+7381+8790+8491+5211+4737+2936</f>
        <v>360559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622528</v>
      </c>
      <c r="P95" s="123">
        <f>'Weekliks-Weekly'!N47</f>
        <v>622528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19" zoomScale="126" zoomScaleNormal="126" workbookViewId="0">
      <selection activeCell="B31" sqref="B31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'Weekliks-Weekly'!B47</f>
        <v>45681</v>
      </c>
    </row>
    <row r="5" spans="1:22" x14ac:dyDescent="0.25">
      <c r="A5" s="121" t="s">
        <v>257</v>
      </c>
      <c r="B5" s="69">
        <f>B4</f>
        <v>45681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555.89473684210532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14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28906.526315789473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21124</f>
        <v>21124</v>
      </c>
      <c r="E12" s="71"/>
      <c r="F12" s="71"/>
    </row>
    <row r="13" spans="1:22" ht="15.6" x14ac:dyDescent="0.3">
      <c r="A13" s="72" t="s">
        <v>5</v>
      </c>
      <c r="B13" s="80">
        <f>SUM(B8:B12)</f>
        <v>21124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10163+16075+2594+35242+12499+9709+4246+10224+9464+35586+12453+9502+1075+46868+27496+10419+20547+10937+3151+7855+42848+11033+38550</f>
        <v>388536</v>
      </c>
      <c r="D16" s="72" t="s">
        <v>63</v>
      </c>
      <c r="E16" s="73">
        <f>B23/(52-'Export destin -Uitvoer bestem.'!$G$6)</f>
        <v>13006.394736842105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14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676332.52631578944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0</f>
        <v>0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494243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515367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36" zoomScale="98" zoomScaleNormal="98" workbookViewId="0">
      <selection activeCell="L35" sqref="L35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458309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1314648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39367</v>
      </c>
      <c r="L39" s="95">
        <v>27949</v>
      </c>
      <c r="M39" s="217">
        <f t="shared" si="12"/>
        <v>895706</v>
      </c>
      <c r="N39" s="216">
        <f t="shared" si="12"/>
        <v>486258</v>
      </c>
      <c r="O39" s="182"/>
      <c r="P39" s="147"/>
      <c r="Q39" s="17"/>
      <c r="R39" s="17"/>
      <c r="S39" s="18">
        <f t="shared" si="13"/>
        <v>0</v>
      </c>
      <c r="T39" s="17">
        <f t="shared" si="6"/>
        <v>67316</v>
      </c>
      <c r="U39" s="17">
        <f t="shared" si="3"/>
        <v>0</v>
      </c>
      <c r="V39" s="45">
        <f t="shared" si="7"/>
        <v>1381964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509250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1438124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527648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1490586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542817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1539373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14272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34012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16394</v>
      </c>
      <c r="M46" s="217">
        <f t="shared" si="16"/>
        <v>1107012</v>
      </c>
      <c r="N46" s="216">
        <f t="shared" si="16"/>
        <v>607831</v>
      </c>
      <c r="O46" s="182"/>
      <c r="P46" s="147"/>
      <c r="Q46" s="17"/>
      <c r="R46" s="17"/>
      <c r="S46" s="18">
        <f t="shared" si="13"/>
        <v>0</v>
      </c>
      <c r="T46" s="17">
        <f t="shared" si="6"/>
        <v>57728</v>
      </c>
      <c r="U46" s="17">
        <f t="shared" si="3"/>
        <v>0</v>
      </c>
      <c r="V46" s="45">
        <f t="shared" si="7"/>
        <v>1714843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29400</v>
      </c>
      <c r="L47" s="95">
        <v>14697</v>
      </c>
      <c r="M47" s="217">
        <f t="shared" si="16"/>
        <v>1136412</v>
      </c>
      <c r="N47" s="216">
        <f t="shared" si="16"/>
        <v>622528</v>
      </c>
      <c r="O47" s="182"/>
      <c r="P47" s="147"/>
      <c r="Q47" s="17"/>
      <c r="R47" s="17"/>
      <c r="S47" s="18">
        <f t="shared" si="13"/>
        <v>0</v>
      </c>
      <c r="T47" s="17">
        <f t="shared" si="6"/>
        <v>44097</v>
      </c>
      <c r="U47" s="17">
        <f t="shared" si="3"/>
        <v>0</v>
      </c>
      <c r="V47" s="45">
        <f t="shared" si="7"/>
        <v>1758940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/>
      <c r="L48" s="95"/>
      <c r="M48" s="217">
        <f t="shared" si="16"/>
        <v>1136412</v>
      </c>
      <c r="N48" s="216">
        <f t="shared" si="16"/>
        <v>622528</v>
      </c>
      <c r="O48" s="182"/>
      <c r="P48" s="147"/>
      <c r="Q48" s="17"/>
      <c r="R48" s="17"/>
      <c r="S48" s="18">
        <f t="shared" si="13"/>
        <v>0</v>
      </c>
      <c r="T48" s="17">
        <f t="shared" si="6"/>
        <v>0</v>
      </c>
      <c r="U48" s="17">
        <f t="shared" si="3"/>
        <v>0</v>
      </c>
      <c r="V48" s="45">
        <f t="shared" si="7"/>
        <v>1758940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/>
      <c r="L49" s="95"/>
      <c r="M49" s="217">
        <f t="shared" si="16"/>
        <v>1136412</v>
      </c>
      <c r="N49" s="216">
        <f t="shared" si="16"/>
        <v>622528</v>
      </c>
      <c r="O49" s="182"/>
      <c r="P49" s="147"/>
      <c r="Q49" s="17"/>
      <c r="R49" s="17"/>
      <c r="S49" s="18">
        <f t="shared" si="13"/>
        <v>0</v>
      </c>
      <c r="T49" s="17">
        <f t="shared" si="6"/>
        <v>0</v>
      </c>
      <c r="U49" s="17">
        <f t="shared" si="3"/>
        <v>0</v>
      </c>
      <c r="V49" s="45">
        <f t="shared" si="7"/>
        <v>1758940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/>
      <c r="L50" s="95"/>
      <c r="M50" s="217">
        <f t="shared" si="16"/>
        <v>1136412</v>
      </c>
      <c r="N50" s="216">
        <f t="shared" si="16"/>
        <v>622528</v>
      </c>
      <c r="O50" s="182"/>
      <c r="P50" s="147"/>
      <c r="Q50" s="17"/>
      <c r="R50" s="17"/>
      <c r="S50" s="18">
        <f t="shared" si="13"/>
        <v>0</v>
      </c>
      <c r="T50" s="17">
        <f t="shared" si="6"/>
        <v>0</v>
      </c>
      <c r="U50" s="17">
        <f t="shared" si="3"/>
        <v>0</v>
      </c>
      <c r="V50" s="45">
        <f t="shared" si="7"/>
        <v>1758940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/>
      <c r="L51" s="95"/>
      <c r="M51" s="217">
        <f t="shared" si="16"/>
        <v>1136412</v>
      </c>
      <c r="N51" s="216">
        <f t="shared" si="16"/>
        <v>622528</v>
      </c>
      <c r="O51" s="182"/>
      <c r="P51" s="147"/>
      <c r="Q51" s="17"/>
      <c r="R51" s="17"/>
      <c r="S51" s="18">
        <f t="shared" si="13"/>
        <v>0</v>
      </c>
      <c r="T51" s="17">
        <f t="shared" si="6"/>
        <v>0</v>
      </c>
      <c r="U51" s="17">
        <f t="shared" si="3"/>
        <v>0</v>
      </c>
      <c r="V51" s="45">
        <f t="shared" si="7"/>
        <v>1758940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/>
      <c r="L52" s="95"/>
      <c r="M52" s="217">
        <f t="shared" si="16"/>
        <v>1136412</v>
      </c>
      <c r="N52" s="216">
        <f t="shared" si="16"/>
        <v>622528</v>
      </c>
      <c r="O52" s="182"/>
      <c r="P52" s="147"/>
      <c r="Q52" s="17"/>
      <c r="R52" s="17"/>
      <c r="S52" s="18">
        <f t="shared" si="13"/>
        <v>0</v>
      </c>
      <c r="T52" s="17">
        <f t="shared" si="6"/>
        <v>0</v>
      </c>
      <c r="U52" s="17">
        <f t="shared" si="3"/>
        <v>0</v>
      </c>
      <c r="V52" s="45">
        <f t="shared" si="7"/>
        <v>1758940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/>
      <c r="L53" s="95"/>
      <c r="M53" s="217">
        <f t="shared" si="16"/>
        <v>1136412</v>
      </c>
      <c r="N53" s="216">
        <f t="shared" si="16"/>
        <v>622528</v>
      </c>
      <c r="O53" s="182"/>
      <c r="P53" s="147"/>
      <c r="Q53" s="17"/>
      <c r="R53" s="17"/>
      <c r="S53" s="18">
        <f t="shared" si="13"/>
        <v>0</v>
      </c>
      <c r="T53" s="17">
        <f t="shared" si="6"/>
        <v>0</v>
      </c>
      <c r="U53" s="17">
        <f t="shared" si="3"/>
        <v>0</v>
      </c>
      <c r="V53" s="45">
        <f t="shared" si="7"/>
        <v>1758940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/>
      <c r="L54" s="95"/>
      <c r="M54" s="217">
        <f t="shared" si="16"/>
        <v>1136412</v>
      </c>
      <c r="N54" s="216">
        <f t="shared" si="16"/>
        <v>622528</v>
      </c>
      <c r="O54" s="182"/>
      <c r="P54" s="147"/>
      <c r="Q54" s="17"/>
      <c r="R54" s="17"/>
      <c r="S54" s="18">
        <f t="shared" si="13"/>
        <v>0</v>
      </c>
      <c r="T54" s="17">
        <f t="shared" si="6"/>
        <v>0</v>
      </c>
      <c r="U54" s="17">
        <f t="shared" si="3"/>
        <v>0</v>
      </c>
      <c r="V54" s="45">
        <f t="shared" si="7"/>
        <v>1758940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1136412</v>
      </c>
      <c r="N55" s="216">
        <f t="shared" si="16"/>
        <v>622528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1758940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1136412</v>
      </c>
      <c r="N56" s="216">
        <f t="shared" si="16"/>
        <v>622528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1758940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1136412</v>
      </c>
      <c r="N57" s="216">
        <f t="shared" si="16"/>
        <v>622528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1758940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1136412</v>
      </c>
      <c r="N58" s="216">
        <f t="shared" si="19"/>
        <v>622528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1758940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1136412</v>
      </c>
      <c r="N59" s="216">
        <f t="shared" si="19"/>
        <v>622528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1758940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1136412</v>
      </c>
      <c r="N60" s="216">
        <f t="shared" si="19"/>
        <v>622528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1758940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1136412</v>
      </c>
      <c r="N61" s="219">
        <f>N60+L61</f>
        <v>622528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1758940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2025-01-31T07:52:10Z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