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07D3801E-6697-4CF5-BDCE-0E235F376CAC}" xr6:coauthVersionLast="47" xr6:coauthVersionMax="47" xr10:uidLastSave="{00000000-0000-0000-0000-000000000000}"/>
  <bookViews>
    <workbookView xWindow="-28920" yWindow="-120" windowWidth="29040" windowHeight="15720" tabRatio="865" firstSheet="1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K8" i="6"/>
  <c r="L8" i="6"/>
  <c r="K9" i="6"/>
  <c r="L9" i="6"/>
  <c r="K7" i="6"/>
  <c r="L7" i="6"/>
  <c r="K6" i="6"/>
  <c r="L6" i="6"/>
  <c r="K62" i="6"/>
  <c r="K64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5" i="6"/>
  <c r="L5" i="6"/>
  <c r="L4" i="6"/>
  <c r="K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7" i="21"/>
  <c r="G7" i="21" s="1"/>
  <c r="J56" i="6"/>
  <c r="F59" i="20"/>
  <c r="C59" i="20"/>
  <c r="G8" i="21" l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L61" i="6"/>
  <c r="F27" i="20"/>
  <c r="J24" i="6" s="1"/>
  <c r="F28" i="20"/>
  <c r="J25" i="6" s="1"/>
  <c r="C9" i="4"/>
  <c r="I5" i="6"/>
  <c r="I62" i="6" s="1"/>
  <c r="I64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 s="1"/>
  <c r="H64" i="6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H59" i="6" s="1"/>
  <c r="L57" i="6"/>
  <c r="L59" i="6"/>
  <c r="C30" i="18"/>
  <c r="C29" i="18"/>
  <c r="C28" i="18"/>
  <c r="C27" i="18"/>
  <c r="C26" i="18"/>
  <c r="C25" i="18"/>
  <c r="C24" i="18"/>
  <c r="C23" i="18"/>
  <c r="D62" i="6"/>
  <c r="D64" i="6" s="1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 s="1"/>
  <c r="F8" i="16"/>
  <c r="F5" i="6"/>
  <c r="F58" i="6"/>
  <c r="F59" i="6" s="1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L62" i="6" l="1"/>
  <c r="L64" i="6" s="1"/>
  <c r="F64" i="6"/>
  <c r="E62" i="6"/>
  <c r="E64" i="6" s="1"/>
  <c r="G62" i="6"/>
  <c r="G64" i="6" s="1"/>
  <c r="J4" i="6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/>
  <c r="C16" i="4" s="1"/>
  <c r="C10" i="4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<sst xmlns="http://schemas.openxmlformats.org/spreadsheetml/2006/main" count="151" uniqueCount="64">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</sst>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161</c:v>
                </c:pt>
                <c:pt idx="48">
                  <c:v>225</c:v>
                </c:pt>
                <c:pt idx="49">
                  <c:v>154</c:v>
                </c:pt>
                <c:pt idx="50">
                  <c:v>251</c:v>
                </c:pt>
                <c:pt idx="51">
                  <c:v>424</c:v>
                </c:pt>
                <c:pt idx="5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Sunflower'!$K$4:$K$7</c:f>
              <c:numCache>
                <c:formatCode>_ * #\ ##0_ ;_ * \-#\ ##0_ ;_ * "-"??_ ;_ @_ </c:formatCode>
                <c:ptCount val="4"/>
                <c:pt idx="0">
                  <c:v>2990</c:v>
                </c:pt>
                <c:pt idx="1">
                  <c:v>16128</c:v>
                </c:pt>
                <c:pt idx="2">
                  <c:v>11411</c:v>
                </c:pt>
                <c:pt idx="3">
                  <c:v>26976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2025_2026'!$G$7:$G$11</c:f>
              <c:numCache>
                <c:formatCode>_ * #\ ##0_ ;_ * \-#\ ##0_ ;_ * "-"??_ ;_ @_ </c:formatCode>
                <c:ptCount val="5"/>
                <c:pt idx="0">
                  <c:v>3168</c:v>
                </c:pt>
                <c:pt idx="1">
                  <c:v>21502</c:v>
                </c:pt>
                <c:pt idx="2">
                  <c:v>33851</c:v>
                </c:pt>
                <c:pt idx="3">
                  <c:v>64583</c:v>
                </c:pt>
                <c:pt idx="4">
                  <c:v>84779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633932</c:v>
                </c:pt>
                <c:pt idx="7">
                  <c:v>77701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0.99714038537160832</c:v>
                </c:pt>
                <c:pt idx="7">
                  <c:v>0.12221942587495084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59</v>
      </c>
      <c r="C2" s="126"/>
      <c r="D2" s="127"/>
      <c r="E2" s="69"/>
    </row>
    <row r="3" spans="2:6" ht="20.399999999999999" thickBot="1" x14ac:dyDescent="0.45">
      <c r="B3" s="128" t="s">
        <v>58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'Sunflower 2024_2025'!G34</f>
        <v>620092</v>
      </c>
      <c r="D5" s="21" t="s">
        <v>37</v>
      </c>
    </row>
    <row r="6" spans="2:6" ht="15" thickTop="1" x14ac:dyDescent="0.3">
      <c r="B6" s="112" t="s">
        <v>61</v>
      </c>
      <c r="C6" s="113">
        <v>635750</v>
      </c>
      <c r="D6" s="114" t="s">
        <v>62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635750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0.9753708218639402</v>
      </c>
      <c r="D10" s="60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52-'Sunflower 2025_2026'!B11</f>
        <v>47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333.14893617021278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0</v>
      </c>
      <c r="F54" s="30">
        <f t="shared" ref="F54:F59" si="3">D54+E54</f>
        <v>161</v>
      </c>
      <c r="G54" s="105">
        <f t="shared" si="2"/>
        <v>630847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49</v>
      </c>
      <c r="F55" s="30">
        <f t="shared" si="3"/>
        <v>225</v>
      </c>
      <c r="G55" s="105">
        <f t="shared" si="2"/>
        <v>631072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0</v>
      </c>
      <c r="F56" s="30">
        <f t="shared" si="3"/>
        <v>154</v>
      </c>
      <c r="G56" s="105">
        <f t="shared" si="2"/>
        <v>631226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0</v>
      </c>
      <c r="F57" s="30">
        <f t="shared" si="3"/>
        <v>251</v>
      </c>
      <c r="G57" s="105">
        <f t="shared" si="2"/>
        <v>631477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631901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0</v>
      </c>
      <c r="F59" s="30">
        <f t="shared" si="3"/>
        <v>2031</v>
      </c>
      <c r="G59" s="105">
        <f t="shared" ref="G59" si="4">G58+F59</f>
        <v>633932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topLeftCell="A7" zoomScale="118" zoomScaleNormal="118" workbookViewId="0">
      <selection activeCell="E16" sqref="E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178</v>
      </c>
      <c r="F7" s="30">
        <f t="shared" ref="F7:F59" si="0">D7+E7</f>
        <v>3168</v>
      </c>
      <c r="G7" s="32">
        <f>F7</f>
        <v>3168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2206</v>
      </c>
      <c r="F8" s="30">
        <f t="shared" si="0"/>
        <v>18334</v>
      </c>
      <c r="G8" s="105">
        <f t="shared" ref="G8:G59" si="2">G7+F8</f>
        <v>21502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938</v>
      </c>
      <c r="F9" s="30">
        <f t="shared" si="0"/>
        <v>12349</v>
      </c>
      <c r="G9" s="105">
        <f t="shared" si="2"/>
        <v>33851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>
        <v>3756</v>
      </c>
      <c r="F10" s="30">
        <f t="shared" si="0"/>
        <v>30732</v>
      </c>
      <c r="G10" s="105">
        <f t="shared" si="2"/>
        <v>64583</v>
      </c>
    </row>
    <row r="11" spans="1:7" ht="14.4" x14ac:dyDescent="0.3">
      <c r="A11" s="23"/>
      <c r="B11" s="31">
        <v>5</v>
      </c>
      <c r="C11" s="83">
        <f t="shared" si="1"/>
        <v>45751</v>
      </c>
      <c r="D11" s="75">
        <v>20196</v>
      </c>
      <c r="E11" s="75">
        <v>0</v>
      </c>
      <c r="F11" s="30">
        <f t="shared" si="0"/>
        <v>20196</v>
      </c>
      <c r="G11" s="105">
        <f t="shared" si="2"/>
        <v>84779</v>
      </c>
    </row>
    <row r="12" spans="1:7" ht="14.4" x14ac:dyDescent="0.3">
      <c r="A12" s="23"/>
      <c r="B12" s="33">
        <v>6</v>
      </c>
      <c r="C12" s="83">
        <f t="shared" si="1"/>
        <v>45758</v>
      </c>
      <c r="D12" s="75"/>
      <c r="E12" s="75"/>
      <c r="F12" s="30">
        <f t="shared" si="0"/>
        <v>0</v>
      </c>
      <c r="G12" s="105">
        <f t="shared" si="2"/>
        <v>84779</v>
      </c>
    </row>
    <row r="13" spans="1:7" ht="14.4" x14ac:dyDescent="0.3">
      <c r="A13" s="23"/>
      <c r="B13" s="29">
        <v>7</v>
      </c>
      <c r="C13" s="83">
        <f t="shared" si="1"/>
        <v>45765</v>
      </c>
      <c r="D13" s="75"/>
      <c r="E13" s="75"/>
      <c r="F13" s="30">
        <f t="shared" si="0"/>
        <v>0</v>
      </c>
      <c r="G13" s="105">
        <f t="shared" si="2"/>
        <v>84779</v>
      </c>
    </row>
    <row r="14" spans="1:7" ht="14.4" x14ac:dyDescent="0.3">
      <c r="A14" s="23"/>
      <c r="B14" s="31">
        <v>8</v>
      </c>
      <c r="C14" s="83">
        <f t="shared" si="1"/>
        <v>45772</v>
      </c>
      <c r="D14" s="75"/>
      <c r="E14" s="75"/>
      <c r="F14" s="30">
        <f t="shared" si="0"/>
        <v>0</v>
      </c>
      <c r="G14" s="105">
        <f t="shared" si="2"/>
        <v>84779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/>
      <c r="E15" s="75"/>
      <c r="F15" s="30">
        <f t="shared" si="0"/>
        <v>0</v>
      </c>
      <c r="G15" s="105">
        <f t="shared" si="2"/>
        <v>84779</v>
      </c>
    </row>
    <row r="16" spans="1:7" ht="14.4" x14ac:dyDescent="0.3">
      <c r="A16" s="23"/>
      <c r="B16" s="33">
        <v>10</v>
      </c>
      <c r="C16" s="83">
        <f t="shared" si="1"/>
        <v>45786</v>
      </c>
      <c r="D16" s="75"/>
      <c r="E16" s="75"/>
      <c r="F16" s="30">
        <f t="shared" si="0"/>
        <v>0</v>
      </c>
      <c r="G16" s="105">
        <f t="shared" si="2"/>
        <v>84779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84779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84779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84779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84779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84779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84779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84779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84779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84779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84779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84779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84779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84779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84779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84779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84779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84779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84779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84779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84779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84779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84779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84779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84779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84779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84779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84779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84779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84779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84779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84779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84779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84779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84779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84779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84779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84779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84779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84779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84779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84779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84779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84779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29" sqref="N29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63</v>
      </c>
      <c r="L3" s="70" t="s">
        <v>60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2025_2026'!D7</f>
        <v>2990</v>
      </c>
      <c r="L4" s="92">
        <f>AVERAGE(I4:K4)</f>
        <v>1387.3333333333333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2025_2026'!D8</f>
        <v>16128</v>
      </c>
      <c r="L5" s="92">
        <f>AVERAGE(I5:K5)</f>
        <v>8636.3333333333339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2025_2026'!D9</f>
        <v>11411</v>
      </c>
      <c r="L6" s="92">
        <f t="shared" ref="L6" si="0">AVERAGE(I6:K6)</f>
        <v>12846.333333333334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2025_2026'!D10</f>
        <v>26976</v>
      </c>
      <c r="L7" s="92">
        <f t="shared" ref="L7" si="1">AVERAGE(I7:K7)</f>
        <v>22472</v>
      </c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>'Sunflower 2025_2026'!D11</f>
        <v>20196</v>
      </c>
      <c r="L8" s="92">
        <f t="shared" ref="L8:L9" si="2">AVERAGE(I8:K8)</f>
        <v>19530.666666666668</v>
      </c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>'Sunflower 2025_2026'!D12</f>
        <v>0</v>
      </c>
      <c r="L9" s="92">
        <f t="shared" si="2"/>
        <v>14429.333333333334</v>
      </c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/>
      <c r="L10" s="92"/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/>
      <c r="L11" s="92"/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/>
      <c r="L12" s="92"/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/>
      <c r="L13" s="92"/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/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161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225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154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251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2031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635750</v>
      </c>
      <c r="I57" s="68">
        <v>720000</v>
      </c>
      <c r="J57" s="68">
        <v>635750</v>
      </c>
      <c r="K57" s="68">
        <v>635750</v>
      </c>
      <c r="L57" s="68">
        <f>AVERAGE(E57:I57)</f>
        <v>700050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3">D57-D58</f>
        <v>862000</v>
      </c>
      <c r="E59" s="93">
        <f t="shared" si="3"/>
        <v>678000</v>
      </c>
      <c r="F59" s="93">
        <f t="shared" si="3"/>
        <v>788500</v>
      </c>
      <c r="G59" s="93">
        <f t="shared" si="3"/>
        <v>678000</v>
      </c>
      <c r="H59" s="93">
        <f t="shared" si="3"/>
        <v>635750</v>
      </c>
      <c r="I59" s="93">
        <f t="shared" si="3"/>
        <v>720000</v>
      </c>
      <c r="J59" s="93">
        <f>J57-J58</f>
        <v>635750</v>
      </c>
      <c r="K59" s="93">
        <f>K57-K58</f>
        <v>635750</v>
      </c>
      <c r="L59" s="93">
        <f>L57-L58</f>
        <v>700050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4">D3</f>
        <v>2018/19</v>
      </c>
      <c r="E61" s="50" t="str">
        <f t="shared" si="4"/>
        <v>2019/20</v>
      </c>
      <c r="F61" s="50" t="str">
        <f t="shared" si="4"/>
        <v>2020/21</v>
      </c>
      <c r="G61" s="50" t="str">
        <f t="shared" si="4"/>
        <v>2021/22</v>
      </c>
      <c r="H61" s="50" t="str">
        <f t="shared" si="4"/>
        <v>2022/23</v>
      </c>
      <c r="I61" s="50" t="str">
        <f t="shared" si="4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633932</v>
      </c>
      <c r="K62" s="95">
        <f>SUM(K4:K56)</f>
        <v>77701</v>
      </c>
      <c r="L62" s="95">
        <f>SUM(L4:L27)</f>
        <v>79302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5">D62/D59</f>
        <v>0.50761368909512761</v>
      </c>
      <c r="E64" s="106">
        <f t="shared" si="5"/>
        <v>0.44361209439528021</v>
      </c>
      <c r="F64" s="106">
        <f t="shared" si="5"/>
        <v>0.71529232720355107</v>
      </c>
      <c r="G64" s="106">
        <f t="shared" si="5"/>
        <v>0.73162536873156347</v>
      </c>
      <c r="H64" s="106">
        <f t="shared" si="5"/>
        <v>1.3254958710184821</v>
      </c>
      <c r="I64" s="106">
        <f t="shared" si="5"/>
        <v>1.0007208333333333</v>
      </c>
      <c r="J64" s="106">
        <f>J62/J59</f>
        <v>0.99714038537160832</v>
      </c>
      <c r="K64" s="106">
        <f>K62/K59</f>
        <v>0.12221942587495084</v>
      </c>
      <c r="L64" s="106">
        <f>L62/L59</f>
        <v>0.11328047996571673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2025-04-11T10:54:52Z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