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E903B89B-CC99-4627-9420-605BC806A774}" xr6:coauthVersionLast="47" xr6:coauthVersionMax="47" xr10:uidLastSave="{00000000-0000-0000-0000-000000000000}"/>
  <bookViews>
    <workbookView xWindow="-28920" yWindow="-120" windowWidth="29040" windowHeight="15720" tabRatio="889" firstSheet="5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5" i="9" l="1"/>
  <c r="O89" i="9"/>
  <c r="O86" i="9"/>
  <c r="O61" i="9"/>
  <c r="O60" i="9"/>
  <c r="O59" i="9"/>
  <c r="O58" i="9"/>
  <c r="O57" i="9"/>
  <c r="P53" i="9"/>
  <c r="O14" i="9"/>
  <c r="O13" i="9"/>
  <c r="O12" i="9"/>
  <c r="O11" i="9"/>
  <c r="O10" i="9"/>
  <c r="O9" i="9"/>
  <c r="G6" i="9"/>
  <c r="G5" i="9"/>
  <c r="B20" i="8"/>
  <c r="B16" i="8"/>
  <c r="B12" i="8"/>
  <c r="B4" i="8"/>
  <c r="N57" i="9" l="1"/>
  <c r="C4" i="9"/>
  <c r="B17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47" i="33" l="1"/>
  <c r="N48" i="33" s="1"/>
  <c r="N49" i="33" s="1"/>
  <c r="N50" i="33" s="1"/>
  <c r="V18" i="33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N51" i="33" l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R53" i="9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T27" i="9" l="1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<sst xmlns="http://schemas.openxmlformats.org/spreadsheetml/2006/main" count="740" uniqueCount="271">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</sst>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4990</c:v>
                </c:pt>
                <c:pt idx="1">
                  <c:v>66371</c:v>
                </c:pt>
                <c:pt idx="2">
                  <c:v>76854</c:v>
                </c:pt>
                <c:pt idx="3">
                  <c:v>54316</c:v>
                </c:pt>
                <c:pt idx="4">
                  <c:v>89278</c:v>
                </c:pt>
                <c:pt idx="26">
                  <c:v>4022</c:v>
                </c:pt>
                <c:pt idx="29">
                  <c:v>1356</c:v>
                </c:pt>
                <c:pt idx="32">
                  <c:v>390525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46054</c:v>
                </c:pt>
                <c:pt idx="1">
                  <c:v>74690</c:v>
                </c:pt>
                <c:pt idx="2">
                  <c:v>81256</c:v>
                </c:pt>
                <c:pt idx="3">
                  <c:v>741303</c:v>
                </c:pt>
                <c:pt idx="4">
                  <c:v>184645</c:v>
                </c:pt>
                <c:pt idx="5">
                  <c:v>166746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'Weekliks-Weekly'!$B$9:$B$52</c:f>
              <c:numCache>
                <c:formatCode>d\-mmm\-yy</c:formatCode>
                <c:ptCount val="44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</c:numCache>
            </c:numRef>
          </c:cat>
          <c:val>
            <c:numRef>
              <c:f>'Weekliks-Weekly'!$T$9:$T$52</c:f>
              <c:numCache>
                <c:formatCode>_ * #\ ##0_ ;_ * \-#\ ##0_ ;_ * "-"??_ ;_ @_ </c:formatCode>
                <c:ptCount val="44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48584</c:v>
                </c:pt>
                <c:pt idx="41">
                  <c:v>42412</c:v>
                </c:pt>
                <c:pt idx="42">
                  <c:v>43068</c:v>
                </c:pt>
                <c:pt idx="43">
                  <c:v>40029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'Weekliks-Weekly'!$B$9:$B$52</c:f>
              <c:numCache>
                <c:formatCode>d\-mmm\-yy</c:formatCode>
                <c:ptCount val="44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</c:numCache>
            </c:numRef>
          </c:cat>
          <c:val>
            <c:numRef>
              <c:f>'Weekliks-Weekly'!$M$9:$M$52</c:f>
              <c:numCache>
                <c:formatCode>#,##0</c:formatCode>
                <c:ptCount val="44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895706</c:v>
                </c:pt>
                <c:pt idx="31">
                  <c:v>928874</c:v>
                </c:pt>
                <c:pt idx="32">
                  <c:v>962938</c:v>
                </c:pt>
                <c:pt idx="33">
                  <c:v>996556</c:v>
                </c:pt>
                <c:pt idx="34">
                  <c:v>1016296</c:v>
                </c:pt>
                <c:pt idx="35">
                  <c:v>1036411</c:v>
                </c:pt>
                <c:pt idx="36">
                  <c:v>1065678</c:v>
                </c:pt>
                <c:pt idx="37">
                  <c:v>1107012</c:v>
                </c:pt>
                <c:pt idx="38">
                  <c:v>1136342</c:v>
                </c:pt>
                <c:pt idx="39">
                  <c:v>1169539</c:v>
                </c:pt>
                <c:pt idx="40">
                  <c:v>1205258</c:v>
                </c:pt>
                <c:pt idx="41">
                  <c:v>1236199</c:v>
                </c:pt>
                <c:pt idx="42">
                  <c:v>1268009</c:v>
                </c:pt>
                <c:pt idx="43">
                  <c:v>1294831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'Weekliks-Weekly'!$B$9:$B$52</c:f>
              <c:numCache>
                <c:formatCode>d\-mmm\-yy</c:formatCode>
                <c:ptCount val="44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</c:numCache>
            </c:numRef>
          </c:cat>
          <c:val>
            <c:numRef>
              <c:f>'Weekliks-Weekly'!$K$9:$K$52</c:f>
              <c:numCache>
                <c:formatCode>#,##0</c:formatCode>
                <c:ptCount val="44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35719</c:v>
                </c:pt>
                <c:pt idx="41">
                  <c:v>30941</c:v>
                </c:pt>
                <c:pt idx="42">
                  <c:v>31810</c:v>
                </c:pt>
                <c:pt idx="43">
                  <c:v>26822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'Weekliks-Weekly'!$B$9:$B$52</c:f>
              <c:numCache>
                <c:formatCode>d\-mmm\-yy</c:formatCode>
                <c:ptCount val="44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</c:numCache>
            </c:numRef>
          </c:cat>
          <c:val>
            <c:numRef>
              <c:f>'Weekliks-Weekly'!$V$9:$V$52</c:f>
              <c:numCache>
                <c:formatCode>_ * #\ ##0_ ;_ * \-#\ ##0_ ;_ * "-"??_ ;_ @_ </c:formatCode>
                <c:ptCount val="44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1857034</c:v>
                </c:pt>
                <c:pt idx="41">
                  <c:v>1899446</c:v>
                </c:pt>
                <c:pt idx="42">
                  <c:v>1942514</c:v>
                </c:pt>
                <c:pt idx="43">
                  <c:v>1982543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'Weekliks-Weekly'!$B$9:$B$52</c:f>
              <c:numCache>
                <c:formatCode>d\-mmm\-yy</c:formatCode>
                <c:ptCount val="44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</c:numCache>
            </c:numRef>
          </c:cat>
          <c:val>
            <c:numRef>
              <c:f>'Weekliks-Weekly'!$N$9:$N$52</c:f>
              <c:numCache>
                <c:formatCode>#,##0</c:formatCode>
                <c:ptCount val="44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322173</c:v>
                </c:pt>
                <c:pt idx="22">
                  <c:v>336153</c:v>
                </c:pt>
                <c:pt idx="23">
                  <c:v>353532</c:v>
                </c:pt>
                <c:pt idx="24">
                  <c:v>369951</c:v>
                </c:pt>
                <c:pt idx="25">
                  <c:v>389942</c:v>
                </c:pt>
                <c:pt idx="26">
                  <c:v>403340</c:v>
                </c:pt>
                <c:pt idx="27">
                  <c:v>418374</c:v>
                </c:pt>
                <c:pt idx="28">
                  <c:v>434651</c:v>
                </c:pt>
                <c:pt idx="29">
                  <c:v>458309</c:v>
                </c:pt>
                <c:pt idx="30">
                  <c:v>486258</c:v>
                </c:pt>
                <c:pt idx="31">
                  <c:v>509250</c:v>
                </c:pt>
                <c:pt idx="32">
                  <c:v>527648</c:v>
                </c:pt>
                <c:pt idx="33">
                  <c:v>542817</c:v>
                </c:pt>
                <c:pt idx="34">
                  <c:v>557089</c:v>
                </c:pt>
                <c:pt idx="35">
                  <c:v>569560</c:v>
                </c:pt>
                <c:pt idx="36">
                  <c:v>591437</c:v>
                </c:pt>
                <c:pt idx="37">
                  <c:v>607391</c:v>
                </c:pt>
                <c:pt idx="38">
                  <c:v>621436</c:v>
                </c:pt>
                <c:pt idx="39">
                  <c:v>638911</c:v>
                </c:pt>
                <c:pt idx="40">
                  <c:v>651776</c:v>
                </c:pt>
                <c:pt idx="41">
                  <c:v>663247</c:v>
                </c:pt>
                <c:pt idx="42">
                  <c:v>674505</c:v>
                </c:pt>
                <c:pt idx="43">
                  <c:v>687712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'Weekliks-Weekly'!$B$9:$B$52</c:f>
              <c:numCache>
                <c:formatCode>d\-mmm\-yy</c:formatCode>
                <c:ptCount val="44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</c:numCache>
            </c:numRef>
          </c:cat>
          <c:val>
            <c:numRef>
              <c:f>'Weekliks-Weekly'!$V$9:$V$52</c:f>
              <c:numCache>
                <c:formatCode>_ * #\ ##0_ ;_ * \-#\ ##0_ ;_ * "-"??_ ;_ @_ </c:formatCode>
                <c:ptCount val="44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1714403</c:v>
                </c:pt>
                <c:pt idx="38">
                  <c:v>1757778</c:v>
                </c:pt>
                <c:pt idx="39">
                  <c:v>1808450</c:v>
                </c:pt>
                <c:pt idx="40">
                  <c:v>1857034</c:v>
                </c:pt>
                <c:pt idx="41">
                  <c:v>1899446</c:v>
                </c:pt>
                <c:pt idx="42">
                  <c:v>1942514</c:v>
                </c:pt>
                <c:pt idx="43">
                  <c:v>1982543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0"/>
        <c:major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'Weekliks-Weekly'!$K$9:$K$52</c:f>
              <c:numCache>
                <c:formatCode>#,##0</c:formatCode>
                <c:ptCount val="44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29330</c:v>
                </c:pt>
                <c:pt idx="39">
                  <c:v>33197</c:v>
                </c:pt>
                <c:pt idx="40">
                  <c:v>35719</c:v>
                </c:pt>
                <c:pt idx="41">
                  <c:v>30941</c:v>
                </c:pt>
                <c:pt idx="42">
                  <c:v>31810</c:v>
                </c:pt>
                <c:pt idx="43">
                  <c:v>26822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'Weekliks-Weekly'!$L$9:$L$52</c:f>
              <c:numCache>
                <c:formatCode>#,##0</c:formatCode>
                <c:ptCount val="44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17114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23658</c:v>
                </c:pt>
                <c:pt idx="30">
                  <c:v>27949</c:v>
                </c:pt>
                <c:pt idx="31">
                  <c:v>22992</c:v>
                </c:pt>
                <c:pt idx="32">
                  <c:v>18398</c:v>
                </c:pt>
                <c:pt idx="33">
                  <c:v>15169</c:v>
                </c:pt>
                <c:pt idx="34">
                  <c:v>14272</c:v>
                </c:pt>
                <c:pt idx="35">
                  <c:v>12471</c:v>
                </c:pt>
                <c:pt idx="36">
                  <c:v>21877</c:v>
                </c:pt>
                <c:pt idx="37">
                  <c:v>15954</c:v>
                </c:pt>
                <c:pt idx="38">
                  <c:v>14045</c:v>
                </c:pt>
                <c:pt idx="39">
                  <c:v>17475</c:v>
                </c:pt>
                <c:pt idx="40">
                  <c:v>12865</c:v>
                </c:pt>
                <c:pt idx="41">
                  <c:v>11471</c:v>
                </c:pt>
                <c:pt idx="42">
                  <c:v>11258</c:v>
                </c:pt>
                <c:pt idx="43">
                  <c:v>13207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'Weekliks-Weekly'!$T$9:$T$52</c:f>
              <c:numCache>
                <c:formatCode>_ * #\ ##0_ ;_ * \-#\ ##0_ ;_ * "-"??_ ;_ @_ </c:formatCode>
                <c:ptCount val="44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57288</c:v>
                </c:pt>
                <c:pt idx="38">
                  <c:v>43375</c:v>
                </c:pt>
                <c:pt idx="39">
                  <c:v>50672</c:v>
                </c:pt>
                <c:pt idx="40">
                  <c:v>48584</c:v>
                </c:pt>
                <c:pt idx="41">
                  <c:v>42412</c:v>
                </c:pt>
                <c:pt idx="42">
                  <c:v>43068</c:v>
                </c:pt>
                <c:pt idx="43">
                  <c:v>40029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'Weekliks-Weekly'!$M$9:$M$52</c15:sqref>
                  </c15:fullRef>
                </c:ext>
              </c:extLst>
              <c:f>('Weekliks-Weekly'!$M$9,'Weekliks-Weekly'!$M$11:$M$52)</c:f>
              <c:numCache>
                <c:formatCode>#,##0</c:formatCode>
                <c:ptCount val="43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895706</c:v>
                </c:pt>
                <c:pt idx="30">
                  <c:v>928874</c:v>
                </c:pt>
                <c:pt idx="31">
                  <c:v>962938</c:v>
                </c:pt>
                <c:pt idx="32">
                  <c:v>996556</c:v>
                </c:pt>
                <c:pt idx="33">
                  <c:v>1016296</c:v>
                </c:pt>
                <c:pt idx="34">
                  <c:v>1036411</c:v>
                </c:pt>
                <c:pt idx="35">
                  <c:v>1065678</c:v>
                </c:pt>
                <c:pt idx="36">
                  <c:v>1107012</c:v>
                </c:pt>
                <c:pt idx="37">
                  <c:v>1136342</c:v>
                </c:pt>
                <c:pt idx="38">
                  <c:v>1169539</c:v>
                </c:pt>
                <c:pt idx="39">
                  <c:v>1205258</c:v>
                </c:pt>
                <c:pt idx="40">
                  <c:v>1236199</c:v>
                </c:pt>
                <c:pt idx="41">
                  <c:v>1268009</c:v>
                </c:pt>
                <c:pt idx="42">
                  <c:v>1294831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'Weekliks-Weekly'!$T$9:$T$52</c15:sqref>
                  </c15:fullRef>
                </c:ext>
              </c:extLst>
              <c:f>('Weekliks-Weekly'!$T$9,'Weekliks-Weekly'!$T$11:$T$52)</c:f>
              <c:numCache>
                <c:formatCode>_ * #\ ##0_ ;_ * \-#\ ##0_ ;_ * "-"??_ ;_ @_ </c:formatCode>
                <c:ptCount val="43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41502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55186</c:v>
                </c:pt>
                <c:pt idx="29">
                  <c:v>67316</c:v>
                </c:pt>
                <c:pt idx="30">
                  <c:v>56160</c:v>
                </c:pt>
                <c:pt idx="31">
                  <c:v>52462</c:v>
                </c:pt>
                <c:pt idx="32">
                  <c:v>48787</c:v>
                </c:pt>
                <c:pt idx="33">
                  <c:v>34012</c:v>
                </c:pt>
                <c:pt idx="34">
                  <c:v>32586</c:v>
                </c:pt>
                <c:pt idx="35">
                  <c:v>51144</c:v>
                </c:pt>
                <c:pt idx="36">
                  <c:v>57288</c:v>
                </c:pt>
                <c:pt idx="37">
                  <c:v>43375</c:v>
                </c:pt>
                <c:pt idx="38">
                  <c:v>50672</c:v>
                </c:pt>
                <c:pt idx="39">
                  <c:v>48584</c:v>
                </c:pt>
                <c:pt idx="40">
                  <c:v>42412</c:v>
                </c:pt>
                <c:pt idx="41">
                  <c:v>43068</c:v>
                </c:pt>
                <c:pt idx="42">
                  <c:v>40029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937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830674" cy="78554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937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720917" cy="68791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846719" cy="78462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846719" cy="78462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747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747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78" zoomScale="141" zoomScaleNormal="141" workbookViewId="0">
      <selection activeCell="O97" sqref="O97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45716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'Weekliks-Weekly'!B52</f>
        <v>45716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52-44</f>
        <v>8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1400+1328+1334+1505+942+1696+888+682+350+390+2340+1424+3336+2875+1381+1297+979+912+1001+994+927+2273+325+1528+2347+1095+1048+971+137+168+282+452+344+1780+628+634+414+391+1917+1339</f>
        <v>46054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1537+2004+1764+1856+1124+1836+1861+3533+5+318+3401+507+653+618+1723+1937+1719+1230+1003+72+569+1533+1031+2184+2390+2490+1977+2106+4348+3295+3124+3489+3020+2466+2371+2696+5483+499+606+312</f>
        <v>74690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354+1022+992+820+608+828+11513+359+393+257+1626+68+1643+1835+3351+681+179+561+681+1279+12560+686+1294+689+789+1671+1487+1821+2451+2613+2385+2747+752+11354+691+189+909+71+1204+1095+1677+1134+923+1014</f>
        <v>81256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14002+19263+17905+21672+23704+20015+19597+19526+16959+12022+22595+22821+18482+21977+18548+15931+17109+13175+16537+18619+16919+15059+14535+16812+16350+16022+24884+17422+18884+12036+13406+25722+19351+19462+16931+19506+14095+10725+13365+11172+11058+10348+10152+6628</f>
        <v>741303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5251+4009+3925+5913+4552+4663+4036+3490+987+968+3799+5744+5354+4246+4601+4505+4580+5446+6621+5702+6113+5922+4965+5156+3350+3266+3022+4926+4968+3892+4642+5183+5054+3580+3212+2756+3199+3873+3733+4407+2622+4204+1789+2419</f>
        <v>184645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4278+4184+5021+3953+2267+292+3439+5210+1426+2570+3258+4002+4035+5033+3140+4043+2750+312+5610+3145+3479+4695+3197+3222+3178+1666+3242+4904+4496+3944+4113+4743+2023+3123+3094+4162+4780+4364+5151+5754+6030+6062+6542+2814</f>
        <v>166746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17499.386363636364</v>
      </c>
      <c r="S26" s="126">
        <f>H95/(52-R35)</f>
        <v>33561.38636363636</v>
      </c>
      <c r="T26" s="109">
        <f>H96/(52-R35)</f>
        <v>51060.772727272728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909968.09090909094</v>
      </c>
      <c r="S27" s="81">
        <f>S26*52</f>
        <v>1745192.0909090908</v>
      </c>
      <c r="T27" s="82">
        <f>R27+S27</f>
        <v>2655160.1818181816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8</v>
      </c>
      <c r="S35" s="21">
        <f>$R$35</f>
        <v>8</v>
      </c>
      <c r="T35" s="34">
        <f>$R$35</f>
        <v>8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153753.375</v>
      </c>
      <c r="S36" s="25">
        <f>S34/S35</f>
        <v>235003.375</v>
      </c>
      <c r="T36" s="26">
        <f>T34/T35</f>
        <v>241253.375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1294831</v>
      </c>
      <c r="P53" s="171">
        <f>'Weekliks-Weekly'!M52</f>
        <v>1294831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8</v>
      </c>
      <c r="S55" s="21">
        <f>$R$35</f>
        <v>8</v>
      </c>
      <c r="T55" s="34">
        <f>$R$35</f>
        <v>8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-9587.625</v>
      </c>
      <c r="S56" s="25">
        <f>S54/S55</f>
        <v>15412.375</v>
      </c>
      <c r="T56" s="26">
        <f>T54/T55</f>
        <v>198650.125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66+218+449+400+292+316+70+590+342+18+8+3+8+52+482+18+1030+245+383</f>
        <v>4990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622+1108+1350+1287+3547+1230+1004+2039+1012+3481+2547+271+2518+2726+4139+2032+418+1725+2201+1974+1298+673+316+583+1587+1018+1040+828+1397+628+1141+2158+1634+1081+407+537+1309+2511+1069+1392+1314+1605+1936+1678</f>
        <v>66371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1505+1994+1833+1789+1241+1243+1797+2559+1861+936+1479+1966+2385+2748+2188+1545+1907+1622+2514+1766+1589+1478+2339+1630+1272+1802+1834+1626+2011+1705+1607+621+1188+1473+1723+1729+1847+1916+1804+2057+1470+2164+1975+1116</f>
        <v>76854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1317+1255+709+1278+1626+1087+944+702+698+719+889+1212+1054+1826+1506+1460+1135+1601+2476+1165+926+1372+2453+959+1757+960+1044+762+1760+1321+1518+2141+1355+1135+629+2016+849+1160+1920+1467+894+752+203+304</f>
        <v>54316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2987+1162+2214+2051+3834+36+1282+2791+546+2455+1269+1564+2531+2819+1820+2308+2211+2227+2933+1753+2185+2259+2632+2109+1274+1837+2844+2671+1769+2458+2130+1744+1922+1755+2440+2297+1274+2066+1858+2005+2424+2318+905+1309</f>
        <v>89278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8</v>
      </c>
      <c r="S67" s="21">
        <f>$R$35</f>
        <v>8</v>
      </c>
      <c r="T67" s="34">
        <f>$R$35</f>
        <v>8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144165.75</v>
      </c>
      <c r="S68" s="25">
        <f>S66/S67</f>
        <v>250415.75</v>
      </c>
      <c r="T68" s="26">
        <f>T66/T67</f>
        <v>281665.75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/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553+315+417+71</f>
        <v>1356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6776+5186+4984+6242+6778+10049+10635+13470+8354+6681+8985+13315+13914+17488+14005+8932+9363+6205+9867+9761+11381+8198+9366+8611+8365+8737+10447+7368+11614+8162+9684+8347+8249+9808+6621+8468+8894+9669+7381+8790+8491+5211+4737+2936</f>
        <v>390525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687712</v>
      </c>
      <c r="P95" s="123">
        <f>'Weekliks-Weekly'!N52</f>
        <v>687712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E21" sqref="E21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'Weekliks-Weekly'!B52</f>
        <v>45716</v>
      </c>
    </row>
    <row r="5" spans="1:22" x14ac:dyDescent="0.25">
      <c r="A5" s="121" t="s">
        <v>257</v>
      </c>
      <c r="B5" s="69">
        <f>B4</f>
        <v>45716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1267.0227272727273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8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65885.181818181823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6948+18663+9014+21124</f>
        <v>55749</v>
      </c>
      <c r="E12" s="71"/>
      <c r="F12" s="71"/>
    </row>
    <row r="13" spans="1:22" ht="15.6" x14ac:dyDescent="0.3">
      <c r="A13" s="72" t="s">
        <v>5</v>
      </c>
      <c r="B13" s="80">
        <f>SUM(B8:B12)</f>
        <v>55749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23333+48995+59315+35550+112+10163+16075+2594+35231+12499+9709+4246+10224+9464+35586+12453+9502+1075+46868+27496+10419+20547+10937+3151+7855+42848+11033+38550</f>
        <v>555830</v>
      </c>
      <c r="D16" s="72" t="s">
        <v>63</v>
      </c>
      <c r="E16" s="73">
        <f>B23/(52-'Export destin -Uitvoer bestem.'!$G$6)</f>
        <v>15238.613636363636</v>
      </c>
      <c r="F16" s="71"/>
    </row>
    <row r="17" spans="1:12" ht="15.6" x14ac:dyDescent="0.3">
      <c r="A17" s="74" t="s">
        <v>79</v>
      </c>
      <c r="B17" s="94">
        <f>20605+30331+10981+43790</f>
        <v>105707</v>
      </c>
      <c r="D17" s="74" t="s">
        <v>64</v>
      </c>
      <c r="E17" s="75">
        <f>'Export destin -Uitvoer bestem.'!$G$6</f>
        <v>8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792407.90909090906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8962</f>
        <v>8962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670499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726248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26" zoomScale="98" zoomScaleNormal="98" workbookViewId="0">
      <selection activeCell="L43" sqref="L43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17114</v>
      </c>
      <c r="M30" s="217">
        <f t="shared" si="12"/>
        <v>614646</v>
      </c>
      <c r="N30" s="216">
        <f t="shared" si="12"/>
        <v>322173</v>
      </c>
      <c r="O30" s="183"/>
      <c r="P30" s="148"/>
      <c r="Q30" s="17"/>
      <c r="R30" s="17"/>
      <c r="S30" s="49">
        <f t="shared" si="13"/>
        <v>0</v>
      </c>
      <c r="T30" s="17">
        <f t="shared" si="6"/>
        <v>41502</v>
      </c>
      <c r="U30" s="45">
        <f t="shared" si="3"/>
        <v>0</v>
      </c>
      <c r="V30" s="17">
        <f t="shared" si="7"/>
        <v>936819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336153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980437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353532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1039044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369951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1086921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389942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1139299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403340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1174826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418374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1216075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434651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1259462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23658</v>
      </c>
      <c r="M38" s="217">
        <f t="shared" si="12"/>
        <v>856339</v>
      </c>
      <c r="N38" s="216">
        <f t="shared" si="12"/>
        <v>458309</v>
      </c>
      <c r="O38" s="182"/>
      <c r="P38" s="147"/>
      <c r="Q38" s="17"/>
      <c r="R38" s="17"/>
      <c r="S38" s="18">
        <f t="shared" si="13"/>
        <v>0</v>
      </c>
      <c r="T38" s="17">
        <f t="shared" si="6"/>
        <v>55186</v>
      </c>
      <c r="U38" s="17">
        <f t="shared" si="3"/>
        <v>0</v>
      </c>
      <c r="V38" s="45">
        <f t="shared" si="7"/>
        <v>1314648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39367</v>
      </c>
      <c r="L39" s="95">
        <v>27949</v>
      </c>
      <c r="M39" s="217">
        <f t="shared" si="12"/>
        <v>895706</v>
      </c>
      <c r="N39" s="216">
        <f t="shared" si="12"/>
        <v>486258</v>
      </c>
      <c r="O39" s="182"/>
      <c r="P39" s="147"/>
      <c r="Q39" s="17"/>
      <c r="R39" s="17"/>
      <c r="S39" s="18">
        <f t="shared" si="13"/>
        <v>0</v>
      </c>
      <c r="T39" s="17">
        <f t="shared" si="6"/>
        <v>67316</v>
      </c>
      <c r="U39" s="17">
        <f t="shared" si="3"/>
        <v>0</v>
      </c>
      <c r="V39" s="45">
        <f t="shared" si="7"/>
        <v>1381964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33168</v>
      </c>
      <c r="L40" s="95">
        <v>22992</v>
      </c>
      <c r="M40" s="217">
        <f t="shared" si="12"/>
        <v>928874</v>
      </c>
      <c r="N40" s="216">
        <f t="shared" si="12"/>
        <v>509250</v>
      </c>
      <c r="O40" s="182"/>
      <c r="P40" s="147"/>
      <c r="Q40" s="17"/>
      <c r="R40" s="17"/>
      <c r="S40" s="18">
        <f t="shared" si="13"/>
        <v>0</v>
      </c>
      <c r="T40" s="17">
        <f t="shared" si="6"/>
        <v>56160</v>
      </c>
      <c r="U40" s="17">
        <f t="shared" si="3"/>
        <v>0</v>
      </c>
      <c r="V40" s="45">
        <f t="shared" si="7"/>
        <v>1438124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34064</v>
      </c>
      <c r="L41" s="95">
        <v>18398</v>
      </c>
      <c r="M41" s="217">
        <f t="shared" si="12"/>
        <v>962938</v>
      </c>
      <c r="N41" s="216">
        <f t="shared" si="12"/>
        <v>527648</v>
      </c>
      <c r="O41" s="182"/>
      <c r="P41" s="147"/>
      <c r="Q41" s="17"/>
      <c r="R41" s="17"/>
      <c r="S41" s="18">
        <f t="shared" si="13"/>
        <v>0</v>
      </c>
      <c r="T41" s="17">
        <f t="shared" si="6"/>
        <v>52462</v>
      </c>
      <c r="U41" s="17">
        <f t="shared" si="3"/>
        <v>0</v>
      </c>
      <c r="V41" s="45">
        <f t="shared" si="7"/>
        <v>1490586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33618</v>
      </c>
      <c r="L42" s="95">
        <v>15169</v>
      </c>
      <c r="M42" s="217">
        <f t="shared" ref="M42:N57" si="16">M41+K42</f>
        <v>996556</v>
      </c>
      <c r="N42" s="216">
        <f t="shared" si="16"/>
        <v>542817</v>
      </c>
      <c r="O42" s="182"/>
      <c r="P42" s="147"/>
      <c r="Q42" s="17"/>
      <c r="R42" s="17"/>
      <c r="S42" s="18">
        <f t="shared" si="13"/>
        <v>0</v>
      </c>
      <c r="T42" s="17">
        <f t="shared" si="6"/>
        <v>48787</v>
      </c>
      <c r="U42" s="17">
        <f t="shared" si="3"/>
        <v>0</v>
      </c>
      <c r="V42" s="45">
        <f t="shared" si="7"/>
        <v>1539373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19740</v>
      </c>
      <c r="L43" s="95">
        <v>14272</v>
      </c>
      <c r="M43" s="217">
        <f t="shared" si="16"/>
        <v>1016296</v>
      </c>
      <c r="N43" s="216">
        <f t="shared" si="16"/>
        <v>557089</v>
      </c>
      <c r="O43" s="182"/>
      <c r="P43" s="147"/>
      <c r="Q43" s="17"/>
      <c r="R43" s="17"/>
      <c r="S43" s="18">
        <f t="shared" si="13"/>
        <v>0</v>
      </c>
      <c r="T43" s="17">
        <f t="shared" si="6"/>
        <v>34012</v>
      </c>
      <c r="U43" s="17">
        <f t="shared" si="3"/>
        <v>0</v>
      </c>
      <c r="V43" s="45">
        <f t="shared" si="7"/>
        <v>1573385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1036411</v>
      </c>
      <c r="N44" s="216">
        <f t="shared" si="16"/>
        <v>569560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1605971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29267</v>
      </c>
      <c r="L45" s="95">
        <v>21877</v>
      </c>
      <c r="M45" s="217">
        <f t="shared" si="16"/>
        <v>1065678</v>
      </c>
      <c r="N45" s="216">
        <f t="shared" si="16"/>
        <v>591437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1657115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>
        <v>41334</v>
      </c>
      <c r="L46" s="95">
        <v>15954</v>
      </c>
      <c r="M46" s="217">
        <f t="shared" si="16"/>
        <v>1107012</v>
      </c>
      <c r="N46" s="216">
        <f t="shared" si="16"/>
        <v>607391</v>
      </c>
      <c r="O46" s="182"/>
      <c r="P46" s="147"/>
      <c r="Q46" s="17"/>
      <c r="R46" s="17"/>
      <c r="S46" s="18">
        <f t="shared" si="13"/>
        <v>0</v>
      </c>
      <c r="T46" s="17">
        <f t="shared" si="6"/>
        <v>57288</v>
      </c>
      <c r="U46" s="17">
        <f t="shared" si="3"/>
        <v>0</v>
      </c>
      <c r="V46" s="45">
        <f t="shared" si="7"/>
        <v>1714403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>
        <v>29330</v>
      </c>
      <c r="L47" s="95">
        <v>14045</v>
      </c>
      <c r="M47" s="217">
        <f t="shared" si="16"/>
        <v>1136342</v>
      </c>
      <c r="N47" s="216">
        <f t="shared" si="16"/>
        <v>621436</v>
      </c>
      <c r="O47" s="182"/>
      <c r="P47" s="147"/>
      <c r="Q47" s="17"/>
      <c r="R47" s="17"/>
      <c r="S47" s="18">
        <f t="shared" si="13"/>
        <v>0</v>
      </c>
      <c r="T47" s="17">
        <f t="shared" si="6"/>
        <v>43375</v>
      </c>
      <c r="U47" s="17">
        <f t="shared" si="3"/>
        <v>0</v>
      </c>
      <c r="V47" s="45">
        <f t="shared" si="7"/>
        <v>1757778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>
        <v>33197</v>
      </c>
      <c r="L48" s="95">
        <v>17475</v>
      </c>
      <c r="M48" s="217">
        <f t="shared" si="16"/>
        <v>1169539</v>
      </c>
      <c r="N48" s="216">
        <f t="shared" si="16"/>
        <v>638911</v>
      </c>
      <c r="O48" s="182"/>
      <c r="P48" s="147"/>
      <c r="Q48" s="17"/>
      <c r="R48" s="17"/>
      <c r="S48" s="18">
        <f t="shared" si="13"/>
        <v>0</v>
      </c>
      <c r="T48" s="17">
        <f t="shared" si="6"/>
        <v>50672</v>
      </c>
      <c r="U48" s="17">
        <f t="shared" si="3"/>
        <v>0</v>
      </c>
      <c r="V48" s="45">
        <f t="shared" si="7"/>
        <v>1808450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>
        <v>35719</v>
      </c>
      <c r="L49" s="95">
        <v>12865</v>
      </c>
      <c r="M49" s="217">
        <f t="shared" si="16"/>
        <v>1205258</v>
      </c>
      <c r="N49" s="216">
        <f t="shared" si="16"/>
        <v>651776</v>
      </c>
      <c r="O49" s="182"/>
      <c r="P49" s="147"/>
      <c r="Q49" s="17"/>
      <c r="R49" s="17"/>
      <c r="S49" s="18">
        <f t="shared" si="13"/>
        <v>0</v>
      </c>
      <c r="T49" s="17">
        <f t="shared" si="6"/>
        <v>48584</v>
      </c>
      <c r="U49" s="17">
        <f t="shared" si="3"/>
        <v>0</v>
      </c>
      <c r="V49" s="45">
        <f t="shared" si="7"/>
        <v>1857034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>
        <v>30941</v>
      </c>
      <c r="L50" s="95">
        <v>11471</v>
      </c>
      <c r="M50" s="217">
        <f t="shared" si="16"/>
        <v>1236199</v>
      </c>
      <c r="N50" s="216">
        <f t="shared" si="16"/>
        <v>663247</v>
      </c>
      <c r="O50" s="182"/>
      <c r="P50" s="147"/>
      <c r="Q50" s="17"/>
      <c r="R50" s="17"/>
      <c r="S50" s="18">
        <f t="shared" si="13"/>
        <v>0</v>
      </c>
      <c r="T50" s="17">
        <f t="shared" si="6"/>
        <v>42412</v>
      </c>
      <c r="U50" s="17">
        <f t="shared" si="3"/>
        <v>0</v>
      </c>
      <c r="V50" s="45">
        <f t="shared" si="7"/>
        <v>1899446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>
        <v>31810</v>
      </c>
      <c r="L51" s="95">
        <v>11258</v>
      </c>
      <c r="M51" s="217">
        <f t="shared" si="16"/>
        <v>1268009</v>
      </c>
      <c r="N51" s="216">
        <f t="shared" si="16"/>
        <v>674505</v>
      </c>
      <c r="O51" s="182"/>
      <c r="P51" s="147"/>
      <c r="Q51" s="17"/>
      <c r="R51" s="17"/>
      <c r="S51" s="18">
        <f t="shared" si="13"/>
        <v>0</v>
      </c>
      <c r="T51" s="17">
        <f t="shared" si="6"/>
        <v>43068</v>
      </c>
      <c r="U51" s="17">
        <f t="shared" si="3"/>
        <v>0</v>
      </c>
      <c r="V51" s="45">
        <f t="shared" si="7"/>
        <v>1942514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>
        <v>26822</v>
      </c>
      <c r="L52" s="95">
        <v>13207</v>
      </c>
      <c r="M52" s="217">
        <f t="shared" si="16"/>
        <v>1294831</v>
      </c>
      <c r="N52" s="216">
        <f t="shared" si="16"/>
        <v>687712</v>
      </c>
      <c r="O52" s="182"/>
      <c r="P52" s="147"/>
      <c r="Q52" s="17"/>
      <c r="R52" s="17"/>
      <c r="S52" s="18">
        <f t="shared" si="13"/>
        <v>0</v>
      </c>
      <c r="T52" s="17">
        <f t="shared" si="6"/>
        <v>40029</v>
      </c>
      <c r="U52" s="17">
        <f t="shared" si="3"/>
        <v>0</v>
      </c>
      <c r="V52" s="45">
        <f t="shared" si="7"/>
        <v>1982543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/>
      <c r="L53" s="95"/>
      <c r="M53" s="217">
        <f t="shared" si="16"/>
        <v>1294831</v>
      </c>
      <c r="N53" s="216">
        <f t="shared" si="16"/>
        <v>687712</v>
      </c>
      <c r="O53" s="182"/>
      <c r="P53" s="147"/>
      <c r="Q53" s="17"/>
      <c r="R53" s="17"/>
      <c r="S53" s="18">
        <f t="shared" si="13"/>
        <v>0</v>
      </c>
      <c r="T53" s="17">
        <f t="shared" si="6"/>
        <v>0</v>
      </c>
      <c r="U53" s="17">
        <f t="shared" si="3"/>
        <v>0</v>
      </c>
      <c r="V53" s="45">
        <f t="shared" si="7"/>
        <v>1982543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/>
      <c r="L54" s="95"/>
      <c r="M54" s="217">
        <f t="shared" si="16"/>
        <v>1294831</v>
      </c>
      <c r="N54" s="216">
        <f t="shared" si="16"/>
        <v>687712</v>
      </c>
      <c r="O54" s="182"/>
      <c r="P54" s="147"/>
      <c r="Q54" s="17"/>
      <c r="R54" s="17"/>
      <c r="S54" s="18">
        <f t="shared" si="13"/>
        <v>0</v>
      </c>
      <c r="T54" s="17">
        <f t="shared" si="6"/>
        <v>0</v>
      </c>
      <c r="U54" s="17">
        <f t="shared" si="3"/>
        <v>0</v>
      </c>
      <c r="V54" s="45">
        <f t="shared" si="7"/>
        <v>1982543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/>
      <c r="L55" s="95"/>
      <c r="M55" s="217">
        <f t="shared" si="16"/>
        <v>1294831</v>
      </c>
      <c r="N55" s="216">
        <f t="shared" si="16"/>
        <v>687712</v>
      </c>
      <c r="O55" s="182"/>
      <c r="P55" s="147"/>
      <c r="Q55" s="17"/>
      <c r="R55" s="17"/>
      <c r="S55" s="18">
        <f t="shared" si="13"/>
        <v>0</v>
      </c>
      <c r="T55" s="17">
        <f t="shared" si="6"/>
        <v>0</v>
      </c>
      <c r="U55" s="17">
        <f t="shared" si="3"/>
        <v>0</v>
      </c>
      <c r="V55" s="45">
        <f t="shared" si="7"/>
        <v>1982543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/>
      <c r="L56" s="95"/>
      <c r="M56" s="217">
        <f t="shared" si="16"/>
        <v>1294831</v>
      </c>
      <c r="N56" s="216">
        <f t="shared" si="16"/>
        <v>687712</v>
      </c>
      <c r="O56" s="182"/>
      <c r="P56" s="147"/>
      <c r="Q56" s="17"/>
      <c r="R56" s="17"/>
      <c r="S56" s="18">
        <f t="shared" si="13"/>
        <v>0</v>
      </c>
      <c r="T56" s="17">
        <f t="shared" si="6"/>
        <v>0</v>
      </c>
      <c r="U56" s="17">
        <f t="shared" si="3"/>
        <v>0</v>
      </c>
      <c r="V56" s="45">
        <f t="shared" si="7"/>
        <v>1982543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1294831</v>
      </c>
      <c r="N57" s="216">
        <f t="shared" si="16"/>
        <v>687712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1982543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1294831</v>
      </c>
      <c r="N58" s="216">
        <f t="shared" si="19"/>
        <v>687712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1982543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1294831</v>
      </c>
      <c r="N59" s="216">
        <f t="shared" si="19"/>
        <v>687712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1982543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1294831</v>
      </c>
      <c r="N60" s="216">
        <f t="shared" si="19"/>
        <v>687712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1982543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1294831</v>
      </c>
      <c r="N61" s="219">
        <f>N60+L61</f>
        <v>687712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1982543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2025-03-06T11:56:21Z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