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C971CE09-8A70-44A5-8993-BD818C292962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8" l="1"/>
  <c r="B12" i="8"/>
  <c r="B4" i="8"/>
  <c r="O77" i="9"/>
  <c r="P95" i="9"/>
  <c r="O89" i="9"/>
  <c r="O61" i="9"/>
  <c r="O60" i="9"/>
  <c r="O59" i="9"/>
  <c r="O58" i="9"/>
  <c r="O57" i="9"/>
  <c r="P53" i="9"/>
  <c r="O14" i="9"/>
  <c r="O13" i="9"/>
  <c r="O12" i="9"/>
  <c r="O11" i="9"/>
  <c r="O10" i="9"/>
  <c r="O9" i="9"/>
  <c r="G6" i="9"/>
  <c r="G5" i="9"/>
  <c r="O86" i="9"/>
  <c r="B20" i="8"/>
  <c r="N57" i="9" l="1"/>
  <c r="C4" i="9"/>
  <c r="B17" i="8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N27" i="33" l="1"/>
  <c r="N28" i="33" s="1"/>
  <c r="V11" i="33"/>
  <c r="M12" i="33"/>
  <c r="M54" i="32"/>
  <c r="M55" i="32" s="1"/>
  <c r="N64" i="9"/>
  <c r="N83" i="9"/>
  <c r="N79" i="9"/>
  <c r="N73" i="9"/>
  <c r="N26" i="9"/>
  <c r="N29" i="33" l="1"/>
  <c r="N30" i="33" s="1"/>
  <c r="N31" i="33" s="1"/>
  <c r="N32" i="33" s="1"/>
  <c r="V12" i="33"/>
  <c r="M13" i="33"/>
  <c r="M56" i="32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N37" i="33" l="1"/>
  <c r="N38" i="33" s="1"/>
  <c r="N39" i="33" s="1"/>
  <c r="V15" i="33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N40" i="33" l="1"/>
  <c r="N41" i="33" s="1"/>
  <c r="N42" i="33" s="1"/>
  <c r="N43" i="33" s="1"/>
  <c r="N44" i="33" s="1"/>
  <c r="V16" i="33"/>
  <c r="M17" i="33"/>
  <c r="N19" i="32"/>
  <c r="V12" i="32"/>
  <c r="V13" i="32"/>
  <c r="V11" i="32"/>
  <c r="M15" i="32"/>
  <c r="V14" i="32"/>
  <c r="N45" i="33" l="1"/>
  <c r="N46" i="33" s="1"/>
  <c r="M18" i="33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N47" i="33" l="1"/>
  <c r="N48" i="33" s="1"/>
  <c r="N49" i="33" s="1"/>
  <c r="N50" i="33" s="1"/>
  <c r="V18" i="33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N51" i="33" l="1"/>
  <c r="N52" i="33" s="1"/>
  <c r="N53" i="33" s="1"/>
  <c r="N54" i="33" s="1"/>
  <c r="N55" i="33" s="1"/>
  <c r="R53" i="9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17" i="9"/>
  <c r="T12" i="9"/>
  <c r="N56" i="33" l="1"/>
  <c r="N57" i="33" s="1"/>
  <c r="N58" i="33" s="1"/>
  <c r="N59" i="33" s="1"/>
  <c r="N60" i="33" s="1"/>
  <c r="N61" i="33" s="1"/>
  <c r="T27" i="9"/>
  <c r="V20" i="33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V21" i="33" l="1"/>
  <c r="M22" i="33"/>
  <c r="N31" i="32"/>
  <c r="N32" i="32" s="1"/>
  <c r="N33" i="32" s="1"/>
  <c r="N34" i="32" s="1"/>
  <c r="N35" i="32" s="1"/>
  <c r="M20" i="32"/>
  <c r="V19" i="32"/>
  <c r="V6" i="30"/>
  <c r="N7" i="30"/>
  <c r="V22" i="33" l="1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V23" i="33" l="1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<sst xmlns="http://schemas.openxmlformats.org/spreadsheetml/2006/main" count="740" uniqueCount="271">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</sst>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5734</c:v>
                </c:pt>
                <c:pt idx="1">
                  <c:v>69468</c:v>
                </c:pt>
                <c:pt idx="2">
                  <c:v>83893</c:v>
                </c:pt>
                <c:pt idx="3">
                  <c:v>58138</c:v>
                </c:pt>
                <c:pt idx="4">
                  <c:v>98695</c:v>
                </c:pt>
                <c:pt idx="20">
                  <c:v>301</c:v>
                </c:pt>
                <c:pt idx="26">
                  <c:v>4022</c:v>
                </c:pt>
                <c:pt idx="29">
                  <c:v>1356</c:v>
                </c:pt>
                <c:pt idx="32">
                  <c:v>420233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52667</c:v>
                </c:pt>
                <c:pt idx="1">
                  <c:v>78963</c:v>
                </c:pt>
                <c:pt idx="2">
                  <c:v>87905</c:v>
                </c:pt>
                <c:pt idx="3">
                  <c:v>795025</c:v>
                </c:pt>
                <c:pt idx="4">
                  <c:v>201768</c:v>
                </c:pt>
                <c:pt idx="5">
                  <c:v>176758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'Weekliks-Weekly'!$B$9:$B$56</c:f>
              <c:numCache>
                <c:formatCode>d\-mmm\-yy</c:formatCode>
                <c:ptCount val="4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</c:numCache>
            </c:numRef>
          </c:cat>
          <c:val>
            <c:numRef>
              <c:f>'Weekliks-Weekly'!$T$9:$T$56</c:f>
              <c:numCache>
                <c:formatCode>_ * #\ ##0_ ;_ * \-#\ ##0_ ;_ * "-"??_ ;_ @_ </c:formatCode>
                <c:ptCount val="48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50672</c:v>
                </c:pt>
                <c:pt idx="40">
                  <c:v>47938</c:v>
                </c:pt>
                <c:pt idx="41">
                  <c:v>42348</c:v>
                </c:pt>
                <c:pt idx="42">
                  <c:v>43098</c:v>
                </c:pt>
                <c:pt idx="43">
                  <c:v>48893</c:v>
                </c:pt>
                <c:pt idx="44">
                  <c:v>40037</c:v>
                </c:pt>
                <c:pt idx="45">
                  <c:v>40621</c:v>
                </c:pt>
                <c:pt idx="46">
                  <c:v>32992</c:v>
                </c:pt>
                <c:pt idx="47">
                  <c:v>30686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'Weekliks-Weekly'!$B$9:$B$56</c:f>
              <c:numCache>
                <c:formatCode>d\-mmm\-yy</c:formatCode>
                <c:ptCount val="4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</c:numCache>
            </c:numRef>
          </c:cat>
          <c:val>
            <c:numRef>
              <c:f>'Weekliks-Weekly'!$M$9:$M$56</c:f>
              <c:numCache>
                <c:formatCode>#,##0</c:formatCode>
                <c:ptCount val="48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242312</c:v>
                </c:pt>
                <c:pt idx="10">
                  <c:v>282955</c:v>
                </c:pt>
                <c:pt idx="11">
                  <c:v>313882</c:v>
                </c:pt>
                <c:pt idx="12">
                  <c:v>356975</c:v>
                </c:pt>
                <c:pt idx="13">
                  <c:v>383795</c:v>
                </c:pt>
                <c:pt idx="14">
                  <c:v>408394</c:v>
                </c:pt>
                <c:pt idx="15">
                  <c:v>442654</c:v>
                </c:pt>
                <c:pt idx="16">
                  <c:v>474117</c:v>
                </c:pt>
                <c:pt idx="17">
                  <c:v>509984</c:v>
                </c:pt>
                <c:pt idx="18">
                  <c:v>534735</c:v>
                </c:pt>
                <c:pt idx="19">
                  <c:v>562282</c:v>
                </c:pt>
                <c:pt idx="20">
                  <c:v>590258</c:v>
                </c:pt>
                <c:pt idx="21">
                  <c:v>614646</c:v>
                </c:pt>
                <c:pt idx="22">
                  <c:v>644284</c:v>
                </c:pt>
                <c:pt idx="23">
                  <c:v>685512</c:v>
                </c:pt>
                <c:pt idx="24">
                  <c:v>716970</c:v>
                </c:pt>
                <c:pt idx="25">
                  <c:v>749357</c:v>
                </c:pt>
                <c:pt idx="26">
                  <c:v>771486</c:v>
                </c:pt>
                <c:pt idx="27">
                  <c:v>797701</c:v>
                </c:pt>
                <c:pt idx="28">
                  <c:v>824811</c:v>
                </c:pt>
                <c:pt idx="29">
                  <c:v>856339</c:v>
                </c:pt>
                <c:pt idx="30">
                  <c:v>895706</c:v>
                </c:pt>
                <c:pt idx="31">
                  <c:v>928874</c:v>
                </c:pt>
                <c:pt idx="32">
                  <c:v>962938</c:v>
                </c:pt>
                <c:pt idx="33">
                  <c:v>996556</c:v>
                </c:pt>
                <c:pt idx="34">
                  <c:v>1016296</c:v>
                </c:pt>
                <c:pt idx="35">
                  <c:v>1036411</c:v>
                </c:pt>
                <c:pt idx="36">
                  <c:v>1065678</c:v>
                </c:pt>
                <c:pt idx="37">
                  <c:v>1107012</c:v>
                </c:pt>
                <c:pt idx="38">
                  <c:v>1136342</c:v>
                </c:pt>
                <c:pt idx="39">
                  <c:v>1169539</c:v>
                </c:pt>
                <c:pt idx="40">
                  <c:v>1204612</c:v>
                </c:pt>
                <c:pt idx="41">
                  <c:v>1235551</c:v>
                </c:pt>
                <c:pt idx="42">
                  <c:v>1267391</c:v>
                </c:pt>
                <c:pt idx="43">
                  <c:v>1299842</c:v>
                </c:pt>
                <c:pt idx="44">
                  <c:v>1325740</c:v>
                </c:pt>
                <c:pt idx="45">
                  <c:v>1351474</c:v>
                </c:pt>
                <c:pt idx="46">
                  <c:v>1372778</c:v>
                </c:pt>
                <c:pt idx="47">
                  <c:v>1393223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'Weekliks-Weekly'!$B$9:$B$56</c:f>
              <c:numCache>
                <c:formatCode>d\-mmm\-yy</c:formatCode>
                <c:ptCount val="4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</c:numCache>
            </c:numRef>
          </c:cat>
          <c:val>
            <c:numRef>
              <c:f>'Weekliks-Weekly'!$K$9:$K$56</c:f>
              <c:numCache>
                <c:formatCode>#,##0</c:formatCode>
                <c:ptCount val="48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35073</c:v>
                </c:pt>
                <c:pt idx="41">
                  <c:v>30939</c:v>
                </c:pt>
                <c:pt idx="42">
                  <c:v>31840</c:v>
                </c:pt>
                <c:pt idx="43">
                  <c:v>32451</c:v>
                </c:pt>
                <c:pt idx="44">
                  <c:v>25898</c:v>
                </c:pt>
                <c:pt idx="45">
                  <c:v>25734</c:v>
                </c:pt>
                <c:pt idx="46">
                  <c:v>21304</c:v>
                </c:pt>
                <c:pt idx="47">
                  <c:v>20445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'Weekliks-Weekly'!$B$9:$B$56</c:f>
              <c:numCache>
                <c:formatCode>d\-mmm\-yy</c:formatCode>
                <c:ptCount val="4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</c:numCache>
            </c:numRef>
          </c:cat>
          <c:val>
            <c:numRef>
              <c:f>'Weekliks-Weekly'!$V$9:$V$56</c:f>
              <c:numCache>
                <c:formatCode>_ * #\ ##0_ ;_ * \-#\ ##0_ ;_ * "-"??_ ;_ @_ </c:formatCode>
                <c:ptCount val="48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1808450</c:v>
                </c:pt>
                <c:pt idx="40">
                  <c:v>1856388</c:v>
                </c:pt>
                <c:pt idx="41">
                  <c:v>1898736</c:v>
                </c:pt>
                <c:pt idx="42">
                  <c:v>1941834</c:v>
                </c:pt>
                <c:pt idx="43">
                  <c:v>1990727</c:v>
                </c:pt>
                <c:pt idx="44">
                  <c:v>2030764</c:v>
                </c:pt>
                <c:pt idx="45">
                  <c:v>2071385</c:v>
                </c:pt>
                <c:pt idx="46">
                  <c:v>2104377</c:v>
                </c:pt>
                <c:pt idx="47">
                  <c:v>2135063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'Weekliks-Weekly'!$B$9:$B$56</c:f>
              <c:numCache>
                <c:formatCode>d\-mmm\-yy</c:formatCode>
                <c:ptCount val="4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</c:numCache>
            </c:numRef>
          </c:cat>
          <c:val>
            <c:numRef>
              <c:f>'Weekliks-Weekly'!$N$9:$N$56</c:f>
              <c:numCache>
                <c:formatCode>#,##0</c:formatCode>
                <c:ptCount val="48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136163</c:v>
                </c:pt>
                <c:pt idx="10">
                  <c:v>151415</c:v>
                </c:pt>
                <c:pt idx="11">
                  <c:v>166426</c:v>
                </c:pt>
                <c:pt idx="12">
                  <c:v>181489</c:v>
                </c:pt>
                <c:pt idx="13">
                  <c:v>197569</c:v>
                </c:pt>
                <c:pt idx="14">
                  <c:v>211843</c:v>
                </c:pt>
                <c:pt idx="15">
                  <c:v>230831</c:v>
                </c:pt>
                <c:pt idx="16">
                  <c:v>244216</c:v>
                </c:pt>
                <c:pt idx="17">
                  <c:v>261425</c:v>
                </c:pt>
                <c:pt idx="18">
                  <c:v>275906</c:v>
                </c:pt>
                <c:pt idx="19">
                  <c:v>290730</c:v>
                </c:pt>
                <c:pt idx="20">
                  <c:v>305059</c:v>
                </c:pt>
                <c:pt idx="21">
                  <c:v>322173</c:v>
                </c:pt>
                <c:pt idx="22">
                  <c:v>336153</c:v>
                </c:pt>
                <c:pt idx="23">
                  <c:v>353532</c:v>
                </c:pt>
                <c:pt idx="24">
                  <c:v>369951</c:v>
                </c:pt>
                <c:pt idx="25">
                  <c:v>389942</c:v>
                </c:pt>
                <c:pt idx="26">
                  <c:v>403340</c:v>
                </c:pt>
                <c:pt idx="27">
                  <c:v>418374</c:v>
                </c:pt>
                <c:pt idx="28">
                  <c:v>434651</c:v>
                </c:pt>
                <c:pt idx="29">
                  <c:v>458309</c:v>
                </c:pt>
                <c:pt idx="30">
                  <c:v>486258</c:v>
                </c:pt>
                <c:pt idx="31">
                  <c:v>509250</c:v>
                </c:pt>
                <c:pt idx="32">
                  <c:v>527648</c:v>
                </c:pt>
                <c:pt idx="33">
                  <c:v>542817</c:v>
                </c:pt>
                <c:pt idx="34">
                  <c:v>557089</c:v>
                </c:pt>
                <c:pt idx="35">
                  <c:v>569560</c:v>
                </c:pt>
                <c:pt idx="36">
                  <c:v>591437</c:v>
                </c:pt>
                <c:pt idx="37">
                  <c:v>607391</c:v>
                </c:pt>
                <c:pt idx="38">
                  <c:v>621436</c:v>
                </c:pt>
                <c:pt idx="39">
                  <c:v>638911</c:v>
                </c:pt>
                <c:pt idx="40">
                  <c:v>651776</c:v>
                </c:pt>
                <c:pt idx="41">
                  <c:v>663185</c:v>
                </c:pt>
                <c:pt idx="42">
                  <c:v>674443</c:v>
                </c:pt>
                <c:pt idx="43">
                  <c:v>690885</c:v>
                </c:pt>
                <c:pt idx="44">
                  <c:v>705024</c:v>
                </c:pt>
                <c:pt idx="45">
                  <c:v>719911</c:v>
                </c:pt>
                <c:pt idx="46">
                  <c:v>731599</c:v>
                </c:pt>
                <c:pt idx="47">
                  <c:v>741840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'Weekliks-Weekly'!$B$9:$B$56</c:f>
              <c:numCache>
                <c:formatCode>d\-mmm\-yy</c:formatCode>
                <c:ptCount val="4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</c:numCache>
            </c:numRef>
          </c:cat>
          <c:val>
            <c:numRef>
              <c:f>'Weekliks-Weekly'!$V$9:$V$56</c:f>
              <c:numCache>
                <c:formatCode>_ * #\ ##0_ ;_ * \-#\ ##0_ ;_ * "-"??_ ;_ @_ </c:formatCode>
                <c:ptCount val="48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1808450</c:v>
                </c:pt>
                <c:pt idx="40">
                  <c:v>1856388</c:v>
                </c:pt>
                <c:pt idx="41">
                  <c:v>1898736</c:v>
                </c:pt>
                <c:pt idx="42">
                  <c:v>1941834</c:v>
                </c:pt>
                <c:pt idx="43">
                  <c:v>1990727</c:v>
                </c:pt>
                <c:pt idx="44">
                  <c:v>2030764</c:v>
                </c:pt>
                <c:pt idx="45">
                  <c:v>2071385</c:v>
                </c:pt>
                <c:pt idx="46">
                  <c:v>2104377</c:v>
                </c:pt>
                <c:pt idx="47">
                  <c:v>2135063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'Weekliks-Weekly'!$K$9:$K$56</c:f>
              <c:numCache>
                <c:formatCode>#,##0</c:formatCode>
                <c:ptCount val="48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35073</c:v>
                </c:pt>
                <c:pt idx="41">
                  <c:v>30939</c:v>
                </c:pt>
                <c:pt idx="42">
                  <c:v>31840</c:v>
                </c:pt>
                <c:pt idx="43">
                  <c:v>32451</c:v>
                </c:pt>
                <c:pt idx="44">
                  <c:v>25898</c:v>
                </c:pt>
                <c:pt idx="45">
                  <c:v>25734</c:v>
                </c:pt>
                <c:pt idx="46">
                  <c:v>21304</c:v>
                </c:pt>
                <c:pt idx="47">
                  <c:v>20445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'Weekliks-Weekly'!$L$9:$L$56</c:f>
              <c:numCache>
                <c:formatCode>#,##0</c:formatCode>
                <c:ptCount val="48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12159</c:v>
                </c:pt>
                <c:pt idx="10">
                  <c:v>15252</c:v>
                </c:pt>
                <c:pt idx="11">
                  <c:v>15011</c:v>
                </c:pt>
                <c:pt idx="12">
                  <c:v>15063</c:v>
                </c:pt>
                <c:pt idx="13">
                  <c:v>16080</c:v>
                </c:pt>
                <c:pt idx="14">
                  <c:v>14274</c:v>
                </c:pt>
                <c:pt idx="15">
                  <c:v>18988</c:v>
                </c:pt>
                <c:pt idx="16">
                  <c:v>13385</c:v>
                </c:pt>
                <c:pt idx="17">
                  <c:v>17209</c:v>
                </c:pt>
                <c:pt idx="18">
                  <c:v>14481</c:v>
                </c:pt>
                <c:pt idx="19">
                  <c:v>14824</c:v>
                </c:pt>
                <c:pt idx="20">
                  <c:v>14329</c:v>
                </c:pt>
                <c:pt idx="21">
                  <c:v>17114</c:v>
                </c:pt>
                <c:pt idx="22">
                  <c:v>13980</c:v>
                </c:pt>
                <c:pt idx="23">
                  <c:v>17379</c:v>
                </c:pt>
                <c:pt idx="24">
                  <c:v>16419</c:v>
                </c:pt>
                <c:pt idx="25">
                  <c:v>19991</c:v>
                </c:pt>
                <c:pt idx="26">
                  <c:v>13398</c:v>
                </c:pt>
                <c:pt idx="27">
                  <c:v>15034</c:v>
                </c:pt>
                <c:pt idx="28">
                  <c:v>16277</c:v>
                </c:pt>
                <c:pt idx="29">
                  <c:v>23658</c:v>
                </c:pt>
                <c:pt idx="30">
                  <c:v>27949</c:v>
                </c:pt>
                <c:pt idx="31">
                  <c:v>22992</c:v>
                </c:pt>
                <c:pt idx="32">
                  <c:v>18398</c:v>
                </c:pt>
                <c:pt idx="33">
                  <c:v>15169</c:v>
                </c:pt>
                <c:pt idx="34">
                  <c:v>14272</c:v>
                </c:pt>
                <c:pt idx="35">
                  <c:v>12471</c:v>
                </c:pt>
                <c:pt idx="36">
                  <c:v>21877</c:v>
                </c:pt>
                <c:pt idx="37">
                  <c:v>15954</c:v>
                </c:pt>
                <c:pt idx="38">
                  <c:v>14045</c:v>
                </c:pt>
                <c:pt idx="39">
                  <c:v>17475</c:v>
                </c:pt>
                <c:pt idx="40">
                  <c:v>12865</c:v>
                </c:pt>
                <c:pt idx="41">
                  <c:v>11409</c:v>
                </c:pt>
                <c:pt idx="42">
                  <c:v>11258</c:v>
                </c:pt>
                <c:pt idx="43">
                  <c:v>16442</c:v>
                </c:pt>
                <c:pt idx="44">
                  <c:v>14139</c:v>
                </c:pt>
                <c:pt idx="45">
                  <c:v>14887</c:v>
                </c:pt>
                <c:pt idx="46">
                  <c:v>11688</c:v>
                </c:pt>
                <c:pt idx="47">
                  <c:v>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'Weekliks-Weekly'!$T$9:$T$56</c:f>
              <c:numCache>
                <c:formatCode>_ * #\ ##0_ ;_ * \-#\ ##0_ ;_ * "-"??_ ;_ @_ </c:formatCode>
                <c:ptCount val="48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50672</c:v>
                </c:pt>
                <c:pt idx="40">
                  <c:v>47938</c:v>
                </c:pt>
                <c:pt idx="41">
                  <c:v>42348</c:v>
                </c:pt>
                <c:pt idx="42">
                  <c:v>43098</c:v>
                </c:pt>
                <c:pt idx="43">
                  <c:v>48893</c:v>
                </c:pt>
                <c:pt idx="44">
                  <c:v>40037</c:v>
                </c:pt>
                <c:pt idx="45">
                  <c:v>40621</c:v>
                </c:pt>
                <c:pt idx="46">
                  <c:v>32992</c:v>
                </c:pt>
                <c:pt idx="47">
                  <c:v>30686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'Weekliks-Weekly'!$M$9:$M$56</c15:sqref>
                  </c15:fullRef>
                </c:ext>
              </c:extLst>
              <c:f>('Weekliks-Weekly'!$M$9,'Weekliks-Weekly'!$M$11:$M$56)</c:f>
              <c:numCache>
                <c:formatCode>#,##0</c:formatCode>
                <c:ptCount val="47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242312</c:v>
                </c:pt>
                <c:pt idx="9">
                  <c:v>282955</c:v>
                </c:pt>
                <c:pt idx="10">
                  <c:v>313882</c:v>
                </c:pt>
                <c:pt idx="11">
                  <c:v>356975</c:v>
                </c:pt>
                <c:pt idx="12">
                  <c:v>383795</c:v>
                </c:pt>
                <c:pt idx="13">
                  <c:v>408394</c:v>
                </c:pt>
                <c:pt idx="14">
                  <c:v>442654</c:v>
                </c:pt>
                <c:pt idx="15">
                  <c:v>474117</c:v>
                </c:pt>
                <c:pt idx="16">
                  <c:v>509984</c:v>
                </c:pt>
                <c:pt idx="17">
                  <c:v>534735</c:v>
                </c:pt>
                <c:pt idx="18">
                  <c:v>562282</c:v>
                </c:pt>
                <c:pt idx="19">
                  <c:v>590258</c:v>
                </c:pt>
                <c:pt idx="20">
                  <c:v>614646</c:v>
                </c:pt>
                <c:pt idx="21">
                  <c:v>644284</c:v>
                </c:pt>
                <c:pt idx="22">
                  <c:v>685512</c:v>
                </c:pt>
                <c:pt idx="23">
                  <c:v>716970</c:v>
                </c:pt>
                <c:pt idx="24">
                  <c:v>749357</c:v>
                </c:pt>
                <c:pt idx="25">
                  <c:v>771486</c:v>
                </c:pt>
                <c:pt idx="26">
                  <c:v>797701</c:v>
                </c:pt>
                <c:pt idx="27">
                  <c:v>824811</c:v>
                </c:pt>
                <c:pt idx="28">
                  <c:v>856339</c:v>
                </c:pt>
                <c:pt idx="29">
                  <c:v>895706</c:v>
                </c:pt>
                <c:pt idx="30">
                  <c:v>928874</c:v>
                </c:pt>
                <c:pt idx="31">
                  <c:v>962938</c:v>
                </c:pt>
                <c:pt idx="32">
                  <c:v>996556</c:v>
                </c:pt>
                <c:pt idx="33">
                  <c:v>1016296</c:v>
                </c:pt>
                <c:pt idx="34">
                  <c:v>1036411</c:v>
                </c:pt>
                <c:pt idx="35">
                  <c:v>1065678</c:v>
                </c:pt>
                <c:pt idx="36">
                  <c:v>1107012</c:v>
                </c:pt>
                <c:pt idx="37">
                  <c:v>1136342</c:v>
                </c:pt>
                <c:pt idx="38">
                  <c:v>1169539</c:v>
                </c:pt>
                <c:pt idx="39">
                  <c:v>1204612</c:v>
                </c:pt>
                <c:pt idx="40">
                  <c:v>1235551</c:v>
                </c:pt>
                <c:pt idx="41">
                  <c:v>1267391</c:v>
                </c:pt>
                <c:pt idx="42">
                  <c:v>1299842</c:v>
                </c:pt>
                <c:pt idx="43">
                  <c:v>1325740</c:v>
                </c:pt>
                <c:pt idx="44">
                  <c:v>1351474</c:v>
                </c:pt>
                <c:pt idx="45">
                  <c:v>1372778</c:v>
                </c:pt>
                <c:pt idx="46">
                  <c:v>1393223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'Weekliks-Weekly'!$T$9:$T$56</c15:sqref>
                  </c15:fullRef>
                </c:ext>
              </c:extLst>
              <c:f>('Weekliks-Weekly'!$T$9,'Weekliks-Weekly'!$T$11:$T$56)</c:f>
              <c:numCache>
                <c:formatCode>_ * #\ ##0_ ;_ * \-#\ ##0_ ;_ * "-"??_ ;_ @_ </c:formatCode>
                <c:ptCount val="47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39576</c:v>
                </c:pt>
                <c:pt idx="9">
                  <c:v>55895</c:v>
                </c:pt>
                <c:pt idx="10">
                  <c:v>45938</c:v>
                </c:pt>
                <c:pt idx="11">
                  <c:v>58156</c:v>
                </c:pt>
                <c:pt idx="12">
                  <c:v>42900</c:v>
                </c:pt>
                <c:pt idx="13">
                  <c:v>38873</c:v>
                </c:pt>
                <c:pt idx="14">
                  <c:v>53248</c:v>
                </c:pt>
                <c:pt idx="15">
                  <c:v>44848</c:v>
                </c:pt>
                <c:pt idx="16">
                  <c:v>53076</c:v>
                </c:pt>
                <c:pt idx="17">
                  <c:v>39232</c:v>
                </c:pt>
                <c:pt idx="18">
                  <c:v>42371</c:v>
                </c:pt>
                <c:pt idx="19">
                  <c:v>42305</c:v>
                </c:pt>
                <c:pt idx="20">
                  <c:v>41502</c:v>
                </c:pt>
                <c:pt idx="21">
                  <c:v>43618</c:v>
                </c:pt>
                <c:pt idx="22">
                  <c:v>58607</c:v>
                </c:pt>
                <c:pt idx="23">
                  <c:v>47877</c:v>
                </c:pt>
                <c:pt idx="24">
                  <c:v>52378</c:v>
                </c:pt>
                <c:pt idx="25">
                  <c:v>35527</c:v>
                </c:pt>
                <c:pt idx="26">
                  <c:v>41249</c:v>
                </c:pt>
                <c:pt idx="27">
                  <c:v>43387</c:v>
                </c:pt>
                <c:pt idx="28">
                  <c:v>55186</c:v>
                </c:pt>
                <c:pt idx="29">
                  <c:v>67316</c:v>
                </c:pt>
                <c:pt idx="30">
                  <c:v>56160</c:v>
                </c:pt>
                <c:pt idx="31">
                  <c:v>52462</c:v>
                </c:pt>
                <c:pt idx="32">
                  <c:v>48787</c:v>
                </c:pt>
                <c:pt idx="33">
                  <c:v>34012</c:v>
                </c:pt>
                <c:pt idx="34">
                  <c:v>32586</c:v>
                </c:pt>
                <c:pt idx="35">
                  <c:v>51144</c:v>
                </c:pt>
                <c:pt idx="36">
                  <c:v>57288</c:v>
                </c:pt>
                <c:pt idx="37">
                  <c:v>43375</c:v>
                </c:pt>
                <c:pt idx="38">
                  <c:v>50672</c:v>
                </c:pt>
                <c:pt idx="39">
                  <c:v>47938</c:v>
                </c:pt>
                <c:pt idx="40">
                  <c:v>42348</c:v>
                </c:pt>
                <c:pt idx="41">
                  <c:v>43098</c:v>
                </c:pt>
                <c:pt idx="42">
                  <c:v>48893</c:v>
                </c:pt>
                <c:pt idx="43">
                  <c:v>40037</c:v>
                </c:pt>
                <c:pt idx="44">
                  <c:v>40621</c:v>
                </c:pt>
                <c:pt idx="45">
                  <c:v>32992</c:v>
                </c:pt>
                <c:pt idx="46">
                  <c:v>30686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83" zoomScale="141" zoomScaleNormal="141" workbookViewId="0">
      <selection activeCell="O78" sqref="O78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6" hidden="1" customWidth="1"/>
    <col min="11" max="13" width="11.33203125" hidden="1" customWidth="1"/>
    <col min="14" max="15" width="11.33203125" customWidth="1"/>
    <col min="16" max="16" width="10.44140625" customWidth="1"/>
    <col min="17" max="17" width="48.33203125" customWidth="1"/>
    <col min="18" max="18" width="14" bestFit="1" customWidth="1"/>
    <col min="19" max="19" width="13.33203125" customWidth="1"/>
    <col min="20" max="20" width="12.109375" customWidth="1"/>
  </cols>
  <sheetData>
    <row r="1" spans="1:20" x14ac:dyDescent="0.25">
      <c r="A1" s="1" t="s">
        <v>247</v>
      </c>
      <c r="B1" s="1"/>
      <c r="C1" s="1"/>
      <c r="D1" s="1"/>
    </row>
    <row r="2" spans="1:20" x14ac:dyDescent="0.25">
      <c r="A2" s="1" t="s">
        <v>9</v>
      </c>
      <c r="B2" s="1"/>
      <c r="C2" s="1"/>
      <c r="D2" s="1"/>
    </row>
    <row r="4" spans="1:20" x14ac:dyDescent="0.25">
      <c r="A4" s="55" t="s">
        <v>248</v>
      </c>
      <c r="C4" s="56">
        <f>G5</f>
        <v>45744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4.4" x14ac:dyDescent="0.3">
      <c r="B5" s="86"/>
      <c r="C5" s="86"/>
      <c r="D5" s="86"/>
      <c r="G5" s="107">
        <f>'Weekliks-Weekly'!B56</f>
        <v>45744</v>
      </c>
      <c r="H5" s="135"/>
      <c r="I5" s="133"/>
      <c r="J5" s="161"/>
      <c r="K5" s="133"/>
      <c r="L5" s="133"/>
      <c r="M5" s="133"/>
      <c r="N5" s="133"/>
      <c r="O5" s="133"/>
    </row>
    <row r="6" spans="1:20" ht="15" thickBot="1" x14ac:dyDescent="0.35">
      <c r="A6" t="s">
        <v>59</v>
      </c>
      <c r="G6" s="108">
        <f>52-48</f>
        <v>4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5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5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4.4" x14ac:dyDescent="0.3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1792+1538+2194+1088+1401+1328+1334+1505+942+1696+888+682+350+390+2340+1424+3336+2875+1381+1297+979+912+1001+994+927+2273+325+1528+2347+1095+1048+971+137+168+282+452+344+1780+628+634+414+391+1917+1339</f>
        <v>52667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4.4" x14ac:dyDescent="0.3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847+416+180+1154+3213+2004+1764+1856+1124+1836+1861+3533+5+318+3401+507+653+618+1723+1937+1719+1230+1003+72+569+1533+1031+2184+2390+2490+1977+2106+4348+3295+3124+3489+3020+2466+2371+2696+5483+499+606+312</f>
        <v>78963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4.4" x14ac:dyDescent="0.3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1883+1937+1304+998+881+1022+992+820+608+828+11513+359+393+257+1626+68+1643+1835+3351+681+179+561+681+1279+12560+686+1294+689+789+1671+1487+1821+2451+2613+2385+2747+752+11354+691+189+909+71+1204+1095+1677+1134+923+1014</f>
        <v>87905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5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9694+11990+14836+13919+17888+19306+17905+21026+23704+20015+19597+19526+16959+12022+22595+22821+18482+21977+18548+15931+17109+13175+16537+18619+16919+15059+14535+16812+16350+16022+24884+17422+18884+12036+13406+25722+19351+19462+16931+19506+14095+10725+13365+11172+11058+10348+10152+6628</f>
        <v>795025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4.4" x14ac:dyDescent="0.3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3538+2400+4062+5197+5289+4926+4896+5913+4552+4663+4036+3490+987+968+3799+5744+5354+4246+4601+4505+4580+5446+6621+5702+6113+5922+4965+5156+3350+3266+3022+4926+4968+3892+4642+5183+5054+3580+3212+2756+3199+3873+3733+4407+2622+4204+1789+2419</f>
        <v>201768</v>
      </c>
      <c r="Q13" s="1"/>
      <c r="R13" s="36"/>
      <c r="S13" s="36"/>
      <c r="T13" s="36"/>
    </row>
    <row r="14" spans="1:20" ht="14.4" x14ac:dyDescent="0.3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2691+3023+3158+3542+3779+3254+4048+3953+2267+292+3439+5210+1426+2570+3258+4002+4035+5033+3140+4043+2750+312+5610+3145+3479+4695+3197+3222+3178+1666+3242+4904+4496+3944+4113+4743+2023+3123+3094+4162+4780+4364+5151+5754+6030+6062+6542+2814</f>
        <v>176758</v>
      </c>
      <c r="Q14" s="1"/>
      <c r="R14" s="36"/>
      <c r="S14" s="36"/>
      <c r="T14" s="36"/>
    </row>
    <row r="15" spans="1:20" ht="15" thickBot="1" x14ac:dyDescent="0.35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4.4" x14ac:dyDescent="0.3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4.4" x14ac:dyDescent="0.3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4.4" x14ac:dyDescent="0.3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" thickBot="1" x14ac:dyDescent="0.35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4.4" x14ac:dyDescent="0.3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4.4" x14ac:dyDescent="0.3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4.4" x14ac:dyDescent="0.3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4.4" x14ac:dyDescent="0.3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" thickBot="1" x14ac:dyDescent="0.35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4.4" x14ac:dyDescent="0.3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4.4" x14ac:dyDescent="0.3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16041.104166666666</v>
      </c>
      <c r="S26" s="126">
        <f>H95/(52-R35)</f>
        <v>30764.604166666668</v>
      </c>
      <c r="T26" s="109">
        <f>H96/(52-R35)</f>
        <v>46805.708333333336</v>
      </c>
    </row>
    <row r="27" spans="1:23" ht="15" thickBot="1" x14ac:dyDescent="0.35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834137.41666666663</v>
      </c>
      <c r="S27" s="81">
        <f>S26*52</f>
        <v>1599759.4166666667</v>
      </c>
      <c r="T27" s="82">
        <f>R27+S27</f>
        <v>2433896.8333333335</v>
      </c>
    </row>
    <row r="28" spans="1:23" ht="14.4" x14ac:dyDescent="0.3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4.4" x14ac:dyDescent="0.3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" thickBot="1" x14ac:dyDescent="0.35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4.4" x14ac:dyDescent="0.3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4.4" x14ac:dyDescent="0.3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4.4" x14ac:dyDescent="0.3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4.4" x14ac:dyDescent="0.3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4.4" x14ac:dyDescent="0.3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4</v>
      </c>
      <c r="S35" s="21">
        <f>$R$35</f>
        <v>4</v>
      </c>
      <c r="T35" s="34">
        <f>$R$35</f>
        <v>4</v>
      </c>
    </row>
    <row r="36" spans="1:20" ht="15" thickBot="1" x14ac:dyDescent="0.35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307506.75</v>
      </c>
      <c r="S36" s="25">
        <f>S34/S35</f>
        <v>470006.75</v>
      </c>
      <c r="T36" s="26">
        <f>T34/T35</f>
        <v>482506.75</v>
      </c>
    </row>
    <row r="37" spans="1:20" ht="14.4" x14ac:dyDescent="0.3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4.4" x14ac:dyDescent="0.3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4.4" x14ac:dyDescent="0.3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4.4" x14ac:dyDescent="0.3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4.4" x14ac:dyDescent="0.3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4.4" x14ac:dyDescent="0.3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4.4" x14ac:dyDescent="0.3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4.4" x14ac:dyDescent="0.3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4.4" x14ac:dyDescent="0.3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4.4" x14ac:dyDescent="0.3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4.4" x14ac:dyDescent="0.3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4.4" x14ac:dyDescent="0.3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4.4" x14ac:dyDescent="0.3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" thickBot="1" x14ac:dyDescent="0.35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4.4" x14ac:dyDescent="0.3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4.4" x14ac:dyDescent="0.3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4.4" x14ac:dyDescent="0.3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1393223</v>
      </c>
      <c r="P53" s="171">
        <f>'Weekliks-Weekly'!M56</f>
        <v>1393223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4.4" x14ac:dyDescent="0.3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4.4" x14ac:dyDescent="0.3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4</v>
      </c>
      <c r="S55" s="21">
        <f>$R$35</f>
        <v>4</v>
      </c>
      <c r="T55" s="34">
        <f>$R$35</f>
        <v>4</v>
      </c>
    </row>
    <row r="56" spans="1:20" ht="13.8" thickBot="1" x14ac:dyDescent="0.3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-19175.25</v>
      </c>
      <c r="S56" s="25">
        <f>S54/S55</f>
        <v>30824.75</v>
      </c>
      <c r="T56" s="26">
        <f>T54/T55</f>
        <v>397300.25</v>
      </c>
    </row>
    <row r="57" spans="1:20" ht="14.4" x14ac:dyDescent="0.3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12+5+369+358+66+218+449+400+292+316+70+590+342+18+8+3+8+52+482+18+1030+245+383</f>
        <v>5734</v>
      </c>
      <c r="R57" s="51"/>
      <c r="S57" s="36"/>
      <c r="T57" s="51"/>
    </row>
    <row r="58" spans="1:20" ht="14.4" x14ac:dyDescent="0.3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850+379+1287+641+562+1108+1350+1287+3547+1230+1004+2039+1012+3481+2547+271+2518+2726+4139+2032+418+1725+2201+1974+1298+673+316+583+1587+1018+1040+828+1397+628+1141+2158+1634+1081+407+537+1309+2511+1069+1392+1314+1605+1936+1678</f>
        <v>69468</v>
      </c>
      <c r="Q58" s="79" t="s">
        <v>96</v>
      </c>
      <c r="R58" s="51"/>
      <c r="S58" s="36"/>
      <c r="T58" s="51"/>
    </row>
    <row r="59" spans="1:20" ht="14.4" x14ac:dyDescent="0.3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1557+2187+1636+1603+1595+1994+1799+1789+1241+1243+1797+2559+1861+936+1479+1966+2385+2748+2188+1545+1907+1622+2514+1766+1589+1478+2339+1630+1272+1802+1834+1626+2011+1705+1607+621+1188+1473+1723+1729+1847+1916+1804+2057+1470+2164+1975+1116</f>
        <v>83893</v>
      </c>
      <c r="Q59" s="79" t="s">
        <v>99</v>
      </c>
    </row>
    <row r="60" spans="1:20" ht="14.4" x14ac:dyDescent="0.3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135+723+1324+1434+1551+1255+681+1278+1626+1087+944+702+698+719+889+1212+1054+1826+1506+1460+1135+1601+2476+1165+926+1372+2453+959+1757+960+1044+762+1760+1321+1518+2141+1355+1135+629+2016+849+1160+1920+1467+894+752+203+304</f>
        <v>58138</v>
      </c>
    </row>
    <row r="61" spans="1:20" ht="14.4" x14ac:dyDescent="0.3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2058+1462+1411+2890+4583+1162+2214+2051+3834+36+1282+2791+546+2455+1269+1564+2531+2819+1820+2308+2211+2227+2933+1753+2185+2259+2632+2109+1274+1837+2844+2671+1769+2458+2130+1744+1922+1755+2440+2297+1274+2066+1858+2005+2424+2318+905+1309</f>
        <v>98695</v>
      </c>
    </row>
    <row r="62" spans="1:20" ht="15" thickBot="1" x14ac:dyDescent="0.35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4.4" x14ac:dyDescent="0.3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4.4" x14ac:dyDescent="0.3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4.4" x14ac:dyDescent="0.3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4.4" x14ac:dyDescent="0.3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4.4" x14ac:dyDescent="0.3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4</v>
      </c>
      <c r="S67" s="21">
        <f>$R$35</f>
        <v>4</v>
      </c>
      <c r="T67" s="34">
        <f>$R$35</f>
        <v>4</v>
      </c>
    </row>
    <row r="68" spans="1:22" ht="15" thickBot="1" x14ac:dyDescent="0.35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288331.5</v>
      </c>
      <c r="S68" s="25">
        <f>S66/S67</f>
        <v>500831.5</v>
      </c>
      <c r="T68" s="26">
        <f>T66/T67</f>
        <v>563331.5</v>
      </c>
    </row>
    <row r="69" spans="1:22" ht="14.4" x14ac:dyDescent="0.3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4.4" x14ac:dyDescent="0.3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4.4" x14ac:dyDescent="0.3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4.4" x14ac:dyDescent="0.3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4.4" x14ac:dyDescent="0.3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4.4" x14ac:dyDescent="0.3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4.4" x14ac:dyDescent="0.3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4.4" x14ac:dyDescent="0.3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4.4" x14ac:dyDescent="0.3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>
        <f>301</f>
        <v>301</v>
      </c>
      <c r="Q77" s="20"/>
      <c r="V77" s="20"/>
    </row>
    <row r="78" spans="1:22" ht="14.4" x14ac:dyDescent="0.3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4.4" x14ac:dyDescent="0.3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4.4" x14ac:dyDescent="0.3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4.4" x14ac:dyDescent="0.3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4.4" x14ac:dyDescent="0.3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4.4" x14ac:dyDescent="0.3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437+569+127+127+429+663+339+237+432+662</f>
        <v>4022</v>
      </c>
      <c r="Q83" s="20"/>
    </row>
    <row r="84" spans="1:29" ht="14.4" x14ac:dyDescent="0.3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4.4" x14ac:dyDescent="0.3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4.4" x14ac:dyDescent="0.3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553+315+417+71</f>
        <v>1356</v>
      </c>
    </row>
    <row r="87" spans="1:29" ht="14.4" x14ac:dyDescent="0.3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4.4" x14ac:dyDescent="0.3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4.4" x14ac:dyDescent="0.3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5629+6932+8860+7213+7850+5186+4984+6242+6778+10049+10635+13470+8354+6681+8985+13315+13914+17488+14005+8932+9363+6205+9867+9761+11381+8198+9366+8611+8365+8737+10447+7368+11614+8162+9684+8347+8249+9808+6621+8468+8894+9669+7381+8790+8491+5211+4737+2936</f>
        <v>420233</v>
      </c>
    </row>
    <row r="90" spans="1:29" ht="14.4" x14ac:dyDescent="0.3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4.4" x14ac:dyDescent="0.3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4.4" x14ac:dyDescent="0.3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4.4" x14ac:dyDescent="0.3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4.4" x14ac:dyDescent="0.3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4.4" x14ac:dyDescent="0.3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741840</v>
      </c>
      <c r="P95" s="123">
        <f>'Weekliks-Weekly'!N56</f>
        <v>741840</v>
      </c>
      <c r="Q95" s="20"/>
      <c r="Y95" s="3"/>
      <c r="Z95" s="3"/>
      <c r="AA95" s="3"/>
      <c r="AB95" s="3"/>
      <c r="AC95" s="3"/>
    </row>
    <row r="96" spans="1:29" ht="14.4" x14ac:dyDescent="0.3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5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16" zoomScale="126" zoomScaleNormal="126" workbookViewId="0">
      <selection activeCell="D28" sqref="D28"/>
    </sheetView>
  </sheetViews>
  <sheetFormatPr defaultColWidth="9.109375" defaultRowHeight="15" x14ac:dyDescent="0.25"/>
  <cols>
    <col min="1" max="1" width="33.6640625" style="68" customWidth="1"/>
    <col min="2" max="2" width="14.88671875" style="68" customWidth="1"/>
    <col min="3" max="3" width="9.109375" style="68"/>
    <col min="4" max="4" width="24.109375" style="68" customWidth="1"/>
    <col min="5" max="5" width="13.88671875" style="68" customWidth="1"/>
    <col min="6" max="6" width="10.33203125" style="68" bestFit="1" customWidth="1"/>
    <col min="7" max="16384" width="9.109375" style="68"/>
  </cols>
  <sheetData>
    <row r="1" spans="1:22" ht="15.6" x14ac:dyDescent="0.3">
      <c r="A1" s="67" t="s">
        <v>155</v>
      </c>
      <c r="V1" s="68">
        <v>4</v>
      </c>
    </row>
    <row r="2" spans="1:22" ht="15.6" x14ac:dyDescent="0.3">
      <c r="A2" s="67" t="s">
        <v>0</v>
      </c>
    </row>
    <row r="4" spans="1:22" x14ac:dyDescent="0.25">
      <c r="A4" s="121" t="s">
        <v>265</v>
      </c>
      <c r="B4" s="97">
        <f>'Weekliks-Weekly'!B56</f>
        <v>45744</v>
      </c>
    </row>
    <row r="5" spans="1:22" x14ac:dyDescent="0.25">
      <c r="A5" s="121" t="s">
        <v>257</v>
      </c>
      <c r="B5" s="69">
        <f>B4</f>
        <v>45744</v>
      </c>
    </row>
    <row r="6" spans="1:22" ht="15.6" x14ac:dyDescent="0.3">
      <c r="D6" s="67"/>
    </row>
    <row r="7" spans="1:22" ht="15.6" x14ac:dyDescent="0.3">
      <c r="A7" s="67" t="s">
        <v>1</v>
      </c>
      <c r="B7" s="67" t="s">
        <v>2</v>
      </c>
      <c r="E7" s="70"/>
    </row>
    <row r="8" spans="1:22" ht="15.6" x14ac:dyDescent="0.3">
      <c r="A8" s="74" t="s">
        <v>70</v>
      </c>
      <c r="B8" s="94">
        <v>0</v>
      </c>
      <c r="D8" s="72" t="s">
        <v>63</v>
      </c>
      <c r="E8" s="73">
        <f>B13/(52-'Export destin -Uitvoer bestem.'!$G$6)</f>
        <v>1873.3541666666667</v>
      </c>
      <c r="F8" s="71"/>
    </row>
    <row r="9" spans="1:22" ht="15.6" x14ac:dyDescent="0.3">
      <c r="A9" s="74" t="s">
        <v>71</v>
      </c>
      <c r="B9" s="94">
        <f>0</f>
        <v>0</v>
      </c>
      <c r="D9" s="74" t="s">
        <v>64</v>
      </c>
      <c r="E9" s="75">
        <f>'Export destin -Uitvoer bestem.'!$G$6</f>
        <v>4</v>
      </c>
      <c r="F9" s="71"/>
    </row>
    <row r="10" spans="1:22" ht="15.6" x14ac:dyDescent="0.3">
      <c r="A10" s="74" t="s">
        <v>4</v>
      </c>
      <c r="B10" s="94">
        <f>0</f>
        <v>0</v>
      </c>
      <c r="D10" s="74" t="s">
        <v>65</v>
      </c>
      <c r="E10" s="75">
        <f>(E8*E9)+B13</f>
        <v>97414.416666666672</v>
      </c>
      <c r="F10" s="71"/>
    </row>
    <row r="11" spans="1:22" ht="15.6" x14ac:dyDescent="0.3">
      <c r="A11" s="74" t="s">
        <v>113</v>
      </c>
      <c r="B11" s="94">
        <f>0</f>
        <v>0</v>
      </c>
      <c r="E11" s="71"/>
      <c r="F11" s="71"/>
    </row>
    <row r="12" spans="1:22" ht="15.6" x14ac:dyDescent="0.3">
      <c r="A12" s="74" t="s">
        <v>122</v>
      </c>
      <c r="B12" s="94">
        <f>16548+17624+6948+18663+9014+21124</f>
        <v>89921</v>
      </c>
      <c r="E12" s="71"/>
      <c r="F12" s="71"/>
    </row>
    <row r="13" spans="1:22" ht="15.6" x14ac:dyDescent="0.3">
      <c r="A13" s="72" t="s">
        <v>5</v>
      </c>
      <c r="B13" s="80">
        <f>SUM(B8:B12)</f>
        <v>89921</v>
      </c>
      <c r="F13" s="71"/>
    </row>
    <row r="14" spans="1:22" x14ac:dyDescent="0.25">
      <c r="B14" s="70"/>
      <c r="F14" s="71"/>
    </row>
    <row r="15" spans="1:22" ht="15.6" x14ac:dyDescent="0.3">
      <c r="A15" s="67" t="s">
        <v>6</v>
      </c>
      <c r="B15" s="68" t="s">
        <v>2</v>
      </c>
      <c r="F15" s="71"/>
    </row>
    <row r="16" spans="1:22" ht="15.6" x14ac:dyDescent="0.3">
      <c r="A16" s="74" t="s">
        <v>7</v>
      </c>
      <c r="B16" s="94">
        <f>6456+30558+54803+23333+48996+59335+35550+112+10163+16075+2594+35061+12498+9709+4247+10224+9464+35586+12453+9502+1075+46868+27496+10419+20547+10937+3151+7855+42848+11033+38550</f>
        <v>647498</v>
      </c>
      <c r="D16" s="72" t="s">
        <v>63</v>
      </c>
      <c r="E16" s="73">
        <f>B23/(52-'Export destin -Uitvoer bestem.'!$G$6)</f>
        <v>15878.479166666666</v>
      </c>
      <c r="F16" s="71"/>
    </row>
    <row r="17" spans="1:12" ht="15.6" x14ac:dyDescent="0.3">
      <c r="A17" s="74" t="s">
        <v>79</v>
      </c>
      <c r="B17" s="94">
        <f>20605+30331+10981+43790</f>
        <v>105707</v>
      </c>
      <c r="D17" s="74" t="s">
        <v>64</v>
      </c>
      <c r="E17" s="75">
        <f>'Export destin -Uitvoer bestem.'!$G$6</f>
        <v>4</v>
      </c>
      <c r="F17" s="71"/>
    </row>
    <row r="18" spans="1:12" ht="15.6" x14ac:dyDescent="0.3">
      <c r="A18" s="74" t="s">
        <v>93</v>
      </c>
      <c r="B18" s="94">
        <f>0</f>
        <v>0</v>
      </c>
      <c r="D18" s="74" t="s">
        <v>65</v>
      </c>
      <c r="E18" s="75">
        <f>(E16*E17)+B23</f>
        <v>825680.91666666663</v>
      </c>
      <c r="F18" s="71"/>
      <c r="L18" s="128"/>
    </row>
    <row r="19" spans="1:12" ht="15.6" x14ac:dyDescent="0.3">
      <c r="A19" s="74" t="s">
        <v>120</v>
      </c>
      <c r="B19" s="94">
        <f>0</f>
        <v>0</v>
      </c>
      <c r="E19" s="71"/>
      <c r="F19" s="71"/>
      <c r="L19" s="128"/>
    </row>
    <row r="20" spans="1:12" ht="15.6" x14ac:dyDescent="0.3">
      <c r="A20" s="74" t="s">
        <v>3</v>
      </c>
      <c r="B20" s="94">
        <f>8962</f>
        <v>8962</v>
      </c>
      <c r="E20" s="71"/>
      <c r="F20" s="71"/>
      <c r="L20" s="128"/>
    </row>
    <row r="21" spans="1:12" ht="15.6" x14ac:dyDescent="0.3">
      <c r="A21" s="74" t="s">
        <v>94</v>
      </c>
      <c r="B21" s="94">
        <f>0</f>
        <v>0</v>
      </c>
      <c r="E21" s="71"/>
      <c r="F21" s="71"/>
    </row>
    <row r="22" spans="1:12" ht="15.6" x14ac:dyDescent="0.3">
      <c r="A22" s="74" t="s">
        <v>66</v>
      </c>
      <c r="B22" s="94">
        <f>0</f>
        <v>0</v>
      </c>
      <c r="E22" s="71"/>
      <c r="F22" s="71"/>
    </row>
    <row r="23" spans="1:12" ht="15.6" x14ac:dyDescent="0.3">
      <c r="A23" s="72" t="s">
        <v>5</v>
      </c>
      <c r="B23" s="80">
        <f>SUM(B16:B22)</f>
        <v>762167</v>
      </c>
      <c r="E23" s="71"/>
      <c r="F23" s="71"/>
    </row>
    <row r="24" spans="1:12" x14ac:dyDescent="0.25">
      <c r="B24" s="70"/>
      <c r="E24" s="71"/>
      <c r="F24" s="71"/>
    </row>
    <row r="25" spans="1:12" ht="15.6" x14ac:dyDescent="0.3">
      <c r="A25" s="72" t="s">
        <v>8</v>
      </c>
      <c r="B25" s="80">
        <f>B13+B23</f>
        <v>852088</v>
      </c>
      <c r="D25" s="70"/>
      <c r="E25" s="71"/>
      <c r="F25" s="71"/>
    </row>
    <row r="26" spans="1:12" x14ac:dyDescent="0.25">
      <c r="E26" s="71"/>
      <c r="F26" s="71"/>
    </row>
    <row r="27" spans="1:12" x14ac:dyDescent="0.25">
      <c r="E27" s="71"/>
      <c r="F27" s="71"/>
    </row>
    <row r="28" spans="1:12" x14ac:dyDescent="0.25">
      <c r="E28" s="71"/>
      <c r="F28" s="71"/>
    </row>
    <row r="29" spans="1:12" x14ac:dyDescent="0.25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6" zoomScale="98" zoomScaleNormal="98" workbookViewId="0">
      <selection activeCell="AC58" sqref="AC58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4" customWidth="1"/>
    <col min="12" max="12" width="11.44140625" style="186" customWidth="1"/>
    <col min="13" max="13" width="10.6640625" style="174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263</v>
      </c>
    </row>
    <row r="2" spans="1:23" ht="15.6" x14ac:dyDescent="0.3">
      <c r="C2" s="78" t="s">
        <v>264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4.4" x14ac:dyDescent="0.3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4.4" x14ac:dyDescent="0.3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4.4" x14ac:dyDescent="0.3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4.4" x14ac:dyDescent="0.3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4.4" x14ac:dyDescent="0.3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4.4" x14ac:dyDescent="0.3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4.4" x14ac:dyDescent="0.3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4.4" x14ac:dyDescent="0.3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4.4" x14ac:dyDescent="0.3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4.4" x14ac:dyDescent="0.3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4.4" x14ac:dyDescent="0.3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4.4" x14ac:dyDescent="0.3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4.4" x14ac:dyDescent="0.3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4.4" x14ac:dyDescent="0.3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4.4" x14ac:dyDescent="0.3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4.4" x14ac:dyDescent="0.3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4.4" x14ac:dyDescent="0.3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4.4" x14ac:dyDescent="0.3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4.4" x14ac:dyDescent="0.3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4.4" x14ac:dyDescent="0.3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4.4" x14ac:dyDescent="0.3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4.4" x14ac:dyDescent="0.3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4.4" x14ac:dyDescent="0.3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4.4" x14ac:dyDescent="0.3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4.4" x14ac:dyDescent="0.3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4.4" x14ac:dyDescent="0.3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4.4" x14ac:dyDescent="0.3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4.4" x14ac:dyDescent="0.3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4.4" x14ac:dyDescent="0.3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4.4" x14ac:dyDescent="0.3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4.4" x14ac:dyDescent="0.3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4.4" x14ac:dyDescent="0.3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4.4" x14ac:dyDescent="0.3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4.4" x14ac:dyDescent="0.3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4.4" x14ac:dyDescent="0.3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4.4" x14ac:dyDescent="0.3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4.4" x14ac:dyDescent="0.3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4.4" x14ac:dyDescent="0.3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4.4" x14ac:dyDescent="0.3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4.4" x14ac:dyDescent="0.3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4.4" x14ac:dyDescent="0.3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4.4" x14ac:dyDescent="0.3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4.4" x14ac:dyDescent="0.3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4.4" x14ac:dyDescent="0.3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4.4" x14ac:dyDescent="0.3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4.4" x14ac:dyDescent="0.3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4.4" x14ac:dyDescent="0.3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4.4" x14ac:dyDescent="0.3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4.4" x14ac:dyDescent="0.3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4.4" x14ac:dyDescent="0.3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198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9" zoomScale="98" zoomScaleNormal="98" workbookViewId="0">
      <selection activeCell="L49" sqref="L4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201" customWidth="1"/>
    <col min="12" max="12" width="11.44140625" style="201" customWidth="1"/>
    <col min="13" max="13" width="10.6640625" style="201" customWidth="1"/>
    <col min="14" max="14" width="11.5546875" style="201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268</v>
      </c>
    </row>
    <row r="2" spans="1:23" ht="15.6" x14ac:dyDescent="0.3">
      <c r="C2" s="78" t="s">
        <v>269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4.4" x14ac:dyDescent="0.3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4.4" x14ac:dyDescent="0.3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4.4" x14ac:dyDescent="0.3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4.4" x14ac:dyDescent="0.3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4.4" x14ac:dyDescent="0.3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4.4" x14ac:dyDescent="0.3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4.4" x14ac:dyDescent="0.3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4.4" x14ac:dyDescent="0.3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27417</v>
      </c>
      <c r="L18" s="95">
        <v>12159</v>
      </c>
      <c r="M18" s="217">
        <f t="shared" si="5"/>
        <v>242312</v>
      </c>
      <c r="N18" s="216">
        <f t="shared" si="5"/>
        <v>136163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39576</v>
      </c>
      <c r="U18" s="17">
        <f t="shared" si="3"/>
        <v>0</v>
      </c>
      <c r="V18" s="17">
        <f t="shared" si="7"/>
        <v>378475</v>
      </c>
    </row>
    <row r="19" spans="1:24" ht="14.4" x14ac:dyDescent="0.3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40643</v>
      </c>
      <c r="L19" s="95">
        <v>15252</v>
      </c>
      <c r="M19" s="217">
        <f t="shared" si="5"/>
        <v>282955</v>
      </c>
      <c r="N19" s="216">
        <f t="shared" si="5"/>
        <v>151415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55895</v>
      </c>
      <c r="U19" s="17">
        <f t="shared" si="3"/>
        <v>0</v>
      </c>
      <c r="V19" s="17">
        <f t="shared" si="7"/>
        <v>434370</v>
      </c>
    </row>
    <row r="20" spans="1:24" ht="14.4" x14ac:dyDescent="0.3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30927</v>
      </c>
      <c r="L20" s="95">
        <v>15011</v>
      </c>
      <c r="M20" s="217">
        <f t="shared" si="5"/>
        <v>313882</v>
      </c>
      <c r="N20" s="216">
        <f t="shared" si="5"/>
        <v>166426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45938</v>
      </c>
      <c r="U20" s="17">
        <f t="shared" si="3"/>
        <v>0</v>
      </c>
      <c r="V20" s="17">
        <f t="shared" si="7"/>
        <v>480308</v>
      </c>
    </row>
    <row r="21" spans="1:24" ht="14.4" x14ac:dyDescent="0.3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43093</v>
      </c>
      <c r="L21" s="95">
        <v>15063</v>
      </c>
      <c r="M21" s="217">
        <f t="shared" si="5"/>
        <v>356975</v>
      </c>
      <c r="N21" s="216">
        <f t="shared" si="5"/>
        <v>181489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58156</v>
      </c>
      <c r="U21" s="17">
        <f t="shared" si="3"/>
        <v>0</v>
      </c>
      <c r="V21" s="17">
        <f t="shared" si="7"/>
        <v>538464</v>
      </c>
    </row>
    <row r="22" spans="1:24" ht="14.4" x14ac:dyDescent="0.3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26820</v>
      </c>
      <c r="L22" s="95">
        <v>16080</v>
      </c>
      <c r="M22" s="217">
        <f t="shared" si="5"/>
        <v>383795</v>
      </c>
      <c r="N22" s="216">
        <f t="shared" si="5"/>
        <v>197569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42900</v>
      </c>
      <c r="U22" s="17">
        <f t="shared" si="3"/>
        <v>0</v>
      </c>
      <c r="V22" s="17">
        <f t="shared" si="7"/>
        <v>581364</v>
      </c>
    </row>
    <row r="23" spans="1:24" ht="14.4" x14ac:dyDescent="0.3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24599</v>
      </c>
      <c r="L23" s="95">
        <v>14274</v>
      </c>
      <c r="M23" s="217">
        <f t="shared" si="5"/>
        <v>408394</v>
      </c>
      <c r="N23" s="216">
        <f t="shared" si="5"/>
        <v>211843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38873</v>
      </c>
      <c r="U23" s="17">
        <f t="shared" si="3"/>
        <v>0</v>
      </c>
      <c r="V23" s="17">
        <f t="shared" si="7"/>
        <v>620237</v>
      </c>
    </row>
    <row r="24" spans="1:24" ht="14.4" x14ac:dyDescent="0.3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34260</v>
      </c>
      <c r="L24" s="95">
        <v>18988</v>
      </c>
      <c r="M24" s="217">
        <f t="shared" si="5"/>
        <v>442654</v>
      </c>
      <c r="N24" s="216">
        <f t="shared" si="5"/>
        <v>230831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53248</v>
      </c>
      <c r="U24" s="17">
        <f t="shared" si="3"/>
        <v>0</v>
      </c>
      <c r="V24" s="17">
        <f t="shared" si="7"/>
        <v>673485</v>
      </c>
    </row>
    <row r="25" spans="1:24" ht="14.4" x14ac:dyDescent="0.3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31463</v>
      </c>
      <c r="L25" s="95">
        <v>13385</v>
      </c>
      <c r="M25" s="217">
        <f t="shared" si="5"/>
        <v>474117</v>
      </c>
      <c r="N25" s="216">
        <f t="shared" si="5"/>
        <v>244216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44848</v>
      </c>
      <c r="U25" s="17">
        <f t="shared" si="3"/>
        <v>0</v>
      </c>
      <c r="V25" s="17">
        <f t="shared" si="7"/>
        <v>718333</v>
      </c>
    </row>
    <row r="26" spans="1:24" ht="14.4" x14ac:dyDescent="0.3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35867</v>
      </c>
      <c r="L26" s="95">
        <v>17209</v>
      </c>
      <c r="M26" s="217">
        <f t="shared" ref="M26:N41" si="12">M25+K26</f>
        <v>509984</v>
      </c>
      <c r="N26" s="216">
        <f t="shared" si="12"/>
        <v>261425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53076</v>
      </c>
      <c r="U26" s="17">
        <f t="shared" si="3"/>
        <v>0</v>
      </c>
      <c r="V26" s="17">
        <f t="shared" si="7"/>
        <v>771409</v>
      </c>
    </row>
    <row r="27" spans="1:24" ht="14.4" x14ac:dyDescent="0.3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>
        <v>24751</v>
      </c>
      <c r="L27" s="95">
        <v>14481</v>
      </c>
      <c r="M27" s="217">
        <f t="shared" si="12"/>
        <v>534735</v>
      </c>
      <c r="N27" s="216">
        <f t="shared" si="12"/>
        <v>275906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39232</v>
      </c>
      <c r="U27" s="17">
        <f t="shared" si="3"/>
        <v>0</v>
      </c>
      <c r="V27" s="17">
        <f t="shared" si="7"/>
        <v>810641</v>
      </c>
    </row>
    <row r="28" spans="1:24" ht="14.4" x14ac:dyDescent="0.3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>
        <v>27547</v>
      </c>
      <c r="L28" s="95">
        <v>14824</v>
      </c>
      <c r="M28" s="217">
        <f t="shared" si="12"/>
        <v>562282</v>
      </c>
      <c r="N28" s="216">
        <f t="shared" si="12"/>
        <v>290730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42371</v>
      </c>
      <c r="U28" s="17">
        <f t="shared" si="3"/>
        <v>0</v>
      </c>
      <c r="V28" s="17">
        <f t="shared" si="7"/>
        <v>853012</v>
      </c>
    </row>
    <row r="29" spans="1:24" ht="14.4" x14ac:dyDescent="0.3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>
        <v>27976</v>
      </c>
      <c r="L29" s="95">
        <v>14329</v>
      </c>
      <c r="M29" s="217">
        <f t="shared" si="12"/>
        <v>590258</v>
      </c>
      <c r="N29" s="216">
        <f t="shared" si="12"/>
        <v>305059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42305</v>
      </c>
      <c r="U29" s="17">
        <f t="shared" si="3"/>
        <v>0</v>
      </c>
      <c r="V29" s="17">
        <f t="shared" si="7"/>
        <v>895317</v>
      </c>
    </row>
    <row r="30" spans="1:24" ht="14.4" x14ac:dyDescent="0.3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>
        <v>24388</v>
      </c>
      <c r="L30" s="95">
        <v>17114</v>
      </c>
      <c r="M30" s="217">
        <f t="shared" si="12"/>
        <v>614646</v>
      </c>
      <c r="N30" s="216">
        <f t="shared" si="12"/>
        <v>322173</v>
      </c>
      <c r="O30" s="183"/>
      <c r="P30" s="148"/>
      <c r="Q30" s="17"/>
      <c r="R30" s="17"/>
      <c r="S30" s="49">
        <f t="shared" si="13"/>
        <v>0</v>
      </c>
      <c r="T30" s="17">
        <f t="shared" si="6"/>
        <v>41502</v>
      </c>
      <c r="U30" s="45">
        <f t="shared" si="3"/>
        <v>0</v>
      </c>
      <c r="V30" s="17">
        <f t="shared" si="7"/>
        <v>936819</v>
      </c>
    </row>
    <row r="31" spans="1:24" ht="14.4" x14ac:dyDescent="0.3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>
        <v>29638</v>
      </c>
      <c r="L31" s="95">
        <v>13980</v>
      </c>
      <c r="M31" s="217">
        <f t="shared" si="12"/>
        <v>644284</v>
      </c>
      <c r="N31" s="216">
        <f t="shared" si="12"/>
        <v>336153</v>
      </c>
      <c r="O31" s="182"/>
      <c r="P31" s="147"/>
      <c r="Q31" s="17"/>
      <c r="R31" s="17"/>
      <c r="S31" s="18">
        <f t="shared" si="13"/>
        <v>0</v>
      </c>
      <c r="T31" s="17">
        <f t="shared" si="6"/>
        <v>43618</v>
      </c>
      <c r="U31" s="17">
        <f t="shared" si="3"/>
        <v>0</v>
      </c>
      <c r="V31" s="45">
        <f t="shared" si="7"/>
        <v>980437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>
        <v>41228</v>
      </c>
      <c r="L32" s="95">
        <v>17379</v>
      </c>
      <c r="M32" s="217">
        <f t="shared" si="12"/>
        <v>685512</v>
      </c>
      <c r="N32" s="216">
        <f t="shared" si="12"/>
        <v>353532</v>
      </c>
      <c r="O32" s="182"/>
      <c r="P32" s="147"/>
      <c r="Q32" s="17"/>
      <c r="R32" s="17"/>
      <c r="S32" s="18">
        <f t="shared" si="13"/>
        <v>0</v>
      </c>
      <c r="T32" s="17">
        <f t="shared" si="6"/>
        <v>58607</v>
      </c>
      <c r="U32" s="17">
        <f t="shared" si="3"/>
        <v>0</v>
      </c>
      <c r="V32" s="45">
        <f t="shared" si="7"/>
        <v>1039044</v>
      </c>
    </row>
    <row r="33" spans="1:22" ht="14.4" x14ac:dyDescent="0.3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>
        <v>31458</v>
      </c>
      <c r="L33" s="95">
        <v>16419</v>
      </c>
      <c r="M33" s="217">
        <f t="shared" si="12"/>
        <v>716970</v>
      </c>
      <c r="N33" s="216">
        <f t="shared" si="12"/>
        <v>369951</v>
      </c>
      <c r="O33" s="182"/>
      <c r="P33" s="147"/>
      <c r="Q33" s="17"/>
      <c r="R33" s="17"/>
      <c r="S33" s="18">
        <f t="shared" si="13"/>
        <v>0</v>
      </c>
      <c r="T33" s="17">
        <f t="shared" si="6"/>
        <v>47877</v>
      </c>
      <c r="U33" s="17">
        <f t="shared" si="3"/>
        <v>0</v>
      </c>
      <c r="V33" s="45">
        <f t="shared" si="7"/>
        <v>1086921</v>
      </c>
    </row>
    <row r="34" spans="1:22" ht="14.4" x14ac:dyDescent="0.3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>
        <v>32387</v>
      </c>
      <c r="L34" s="95">
        <v>19991</v>
      </c>
      <c r="M34" s="217">
        <f t="shared" si="12"/>
        <v>749357</v>
      </c>
      <c r="N34" s="216">
        <f t="shared" si="12"/>
        <v>389942</v>
      </c>
      <c r="O34" s="182"/>
      <c r="P34" s="147"/>
      <c r="Q34" s="17"/>
      <c r="R34" s="17"/>
      <c r="S34" s="18">
        <f t="shared" si="13"/>
        <v>0</v>
      </c>
      <c r="T34" s="17">
        <f t="shared" si="6"/>
        <v>52378</v>
      </c>
      <c r="U34" s="17">
        <f t="shared" si="3"/>
        <v>0</v>
      </c>
      <c r="V34" s="45">
        <f t="shared" si="7"/>
        <v>1139299</v>
      </c>
    </row>
    <row r="35" spans="1:22" ht="14.4" x14ac:dyDescent="0.3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>
        <v>22129</v>
      </c>
      <c r="L35" s="95">
        <v>13398</v>
      </c>
      <c r="M35" s="217">
        <f t="shared" si="12"/>
        <v>771486</v>
      </c>
      <c r="N35" s="216">
        <f t="shared" si="12"/>
        <v>403340</v>
      </c>
      <c r="O35" s="182"/>
      <c r="P35" s="147"/>
      <c r="Q35" s="17"/>
      <c r="R35" s="17"/>
      <c r="S35" s="18">
        <f t="shared" si="13"/>
        <v>0</v>
      </c>
      <c r="T35" s="17">
        <f t="shared" si="6"/>
        <v>35527</v>
      </c>
      <c r="U35" s="17">
        <f t="shared" si="3"/>
        <v>0</v>
      </c>
      <c r="V35" s="45">
        <f t="shared" si="7"/>
        <v>1174826</v>
      </c>
    </row>
    <row r="36" spans="1:22" ht="14.4" x14ac:dyDescent="0.3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>
        <v>26215</v>
      </c>
      <c r="L36" s="95">
        <v>15034</v>
      </c>
      <c r="M36" s="217">
        <f t="shared" si="12"/>
        <v>797701</v>
      </c>
      <c r="N36" s="216">
        <f t="shared" si="12"/>
        <v>418374</v>
      </c>
      <c r="O36" s="182"/>
      <c r="P36" s="147"/>
      <c r="Q36" s="17"/>
      <c r="R36" s="17"/>
      <c r="S36" s="18">
        <f t="shared" si="13"/>
        <v>0</v>
      </c>
      <c r="T36" s="17">
        <f t="shared" si="6"/>
        <v>41249</v>
      </c>
      <c r="U36" s="17">
        <f t="shared" si="3"/>
        <v>0</v>
      </c>
      <c r="V36" s="45">
        <f t="shared" si="7"/>
        <v>1216075</v>
      </c>
    </row>
    <row r="37" spans="1:22" ht="14.4" x14ac:dyDescent="0.3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>
        <v>27110</v>
      </c>
      <c r="L37" s="95">
        <v>16277</v>
      </c>
      <c r="M37" s="217">
        <f t="shared" si="12"/>
        <v>824811</v>
      </c>
      <c r="N37" s="216">
        <f t="shared" si="12"/>
        <v>434651</v>
      </c>
      <c r="O37" s="182"/>
      <c r="P37" s="147"/>
      <c r="Q37" s="17"/>
      <c r="R37" s="17"/>
      <c r="S37" s="18">
        <f t="shared" si="13"/>
        <v>0</v>
      </c>
      <c r="T37" s="17">
        <f t="shared" si="6"/>
        <v>43387</v>
      </c>
      <c r="U37" s="17">
        <f t="shared" si="3"/>
        <v>0</v>
      </c>
      <c r="V37" s="45">
        <f t="shared" si="7"/>
        <v>1259462</v>
      </c>
    </row>
    <row r="38" spans="1:22" ht="14.4" x14ac:dyDescent="0.3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>
        <v>31528</v>
      </c>
      <c r="L38" s="95">
        <v>23658</v>
      </c>
      <c r="M38" s="217">
        <f t="shared" si="12"/>
        <v>856339</v>
      </c>
      <c r="N38" s="216">
        <f t="shared" si="12"/>
        <v>458309</v>
      </c>
      <c r="O38" s="182"/>
      <c r="P38" s="147"/>
      <c r="Q38" s="17"/>
      <c r="R38" s="17"/>
      <c r="S38" s="18">
        <f t="shared" si="13"/>
        <v>0</v>
      </c>
      <c r="T38" s="17">
        <f t="shared" si="6"/>
        <v>55186</v>
      </c>
      <c r="U38" s="17">
        <f t="shared" si="3"/>
        <v>0</v>
      </c>
      <c r="V38" s="45">
        <f t="shared" si="7"/>
        <v>1314648</v>
      </c>
    </row>
    <row r="39" spans="1:22" ht="14.4" x14ac:dyDescent="0.3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95">
        <v>39367</v>
      </c>
      <c r="L39" s="95">
        <v>27949</v>
      </c>
      <c r="M39" s="217">
        <f t="shared" si="12"/>
        <v>895706</v>
      </c>
      <c r="N39" s="216">
        <f t="shared" si="12"/>
        <v>486258</v>
      </c>
      <c r="O39" s="182"/>
      <c r="P39" s="147"/>
      <c r="Q39" s="17"/>
      <c r="R39" s="17"/>
      <c r="S39" s="18">
        <f t="shared" si="13"/>
        <v>0</v>
      </c>
      <c r="T39" s="17">
        <f t="shared" si="6"/>
        <v>67316</v>
      </c>
      <c r="U39" s="17">
        <f t="shared" si="3"/>
        <v>0</v>
      </c>
      <c r="V39" s="45">
        <f t="shared" si="7"/>
        <v>1381964</v>
      </c>
    </row>
    <row r="40" spans="1:22" ht="14.4" x14ac:dyDescent="0.3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>
        <v>33168</v>
      </c>
      <c r="L40" s="95">
        <v>22992</v>
      </c>
      <c r="M40" s="217">
        <f t="shared" si="12"/>
        <v>928874</v>
      </c>
      <c r="N40" s="216">
        <f t="shared" si="12"/>
        <v>509250</v>
      </c>
      <c r="O40" s="182"/>
      <c r="P40" s="147"/>
      <c r="Q40" s="17"/>
      <c r="R40" s="17"/>
      <c r="S40" s="18">
        <f t="shared" si="13"/>
        <v>0</v>
      </c>
      <c r="T40" s="17">
        <f t="shared" si="6"/>
        <v>56160</v>
      </c>
      <c r="U40" s="17">
        <f t="shared" si="3"/>
        <v>0</v>
      </c>
      <c r="V40" s="45">
        <f t="shared" si="7"/>
        <v>1438124</v>
      </c>
    </row>
    <row r="41" spans="1:22" ht="14.4" x14ac:dyDescent="0.3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>
        <v>34064</v>
      </c>
      <c r="L41" s="95">
        <v>18398</v>
      </c>
      <c r="M41" s="217">
        <f t="shared" si="12"/>
        <v>962938</v>
      </c>
      <c r="N41" s="216">
        <f t="shared" si="12"/>
        <v>527648</v>
      </c>
      <c r="O41" s="182"/>
      <c r="P41" s="147"/>
      <c r="Q41" s="17"/>
      <c r="R41" s="17"/>
      <c r="S41" s="18">
        <f t="shared" si="13"/>
        <v>0</v>
      </c>
      <c r="T41" s="17">
        <f t="shared" si="6"/>
        <v>52462</v>
      </c>
      <c r="U41" s="17">
        <f t="shared" si="3"/>
        <v>0</v>
      </c>
      <c r="V41" s="45">
        <f t="shared" si="7"/>
        <v>1490586</v>
      </c>
    </row>
    <row r="42" spans="1:22" ht="14.4" x14ac:dyDescent="0.3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>
        <v>33618</v>
      </c>
      <c r="L42" s="95">
        <v>15169</v>
      </c>
      <c r="M42" s="217">
        <f t="shared" ref="M42:N57" si="16">M41+K42</f>
        <v>996556</v>
      </c>
      <c r="N42" s="216">
        <f t="shared" si="16"/>
        <v>542817</v>
      </c>
      <c r="O42" s="182"/>
      <c r="P42" s="147"/>
      <c r="Q42" s="17"/>
      <c r="R42" s="17"/>
      <c r="S42" s="18">
        <f t="shared" si="13"/>
        <v>0</v>
      </c>
      <c r="T42" s="17">
        <f t="shared" si="6"/>
        <v>48787</v>
      </c>
      <c r="U42" s="17">
        <f t="shared" si="3"/>
        <v>0</v>
      </c>
      <c r="V42" s="45">
        <f t="shared" si="7"/>
        <v>1539373</v>
      </c>
    </row>
    <row r="43" spans="1:22" ht="14.4" x14ac:dyDescent="0.3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>
        <v>19740</v>
      </c>
      <c r="L43" s="95">
        <v>14272</v>
      </c>
      <c r="M43" s="217">
        <f t="shared" si="16"/>
        <v>1016296</v>
      </c>
      <c r="N43" s="216">
        <f t="shared" si="16"/>
        <v>557089</v>
      </c>
      <c r="O43" s="182"/>
      <c r="P43" s="147"/>
      <c r="Q43" s="17"/>
      <c r="R43" s="17"/>
      <c r="S43" s="18">
        <f t="shared" si="13"/>
        <v>0</v>
      </c>
      <c r="T43" s="17">
        <f t="shared" si="6"/>
        <v>34012</v>
      </c>
      <c r="U43" s="17">
        <f t="shared" si="3"/>
        <v>0</v>
      </c>
      <c r="V43" s="45">
        <f t="shared" si="7"/>
        <v>1573385</v>
      </c>
    </row>
    <row r="44" spans="1:22" ht="14.4" x14ac:dyDescent="0.3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>
        <v>20115</v>
      </c>
      <c r="L44" s="95">
        <v>12471</v>
      </c>
      <c r="M44" s="217">
        <f t="shared" si="16"/>
        <v>1036411</v>
      </c>
      <c r="N44" s="216">
        <f t="shared" si="16"/>
        <v>569560</v>
      </c>
      <c r="O44" s="182"/>
      <c r="P44" s="147"/>
      <c r="Q44" s="17"/>
      <c r="R44" s="17"/>
      <c r="S44" s="18">
        <f t="shared" si="13"/>
        <v>0</v>
      </c>
      <c r="T44" s="17">
        <f t="shared" si="6"/>
        <v>32586</v>
      </c>
      <c r="U44" s="17">
        <f t="shared" si="3"/>
        <v>0</v>
      </c>
      <c r="V44" s="45">
        <f t="shared" si="7"/>
        <v>1605971</v>
      </c>
    </row>
    <row r="45" spans="1:22" ht="14.4" x14ac:dyDescent="0.3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>
        <v>29267</v>
      </c>
      <c r="L45" s="95">
        <v>21877</v>
      </c>
      <c r="M45" s="217">
        <f t="shared" si="16"/>
        <v>1065678</v>
      </c>
      <c r="N45" s="216">
        <f t="shared" si="16"/>
        <v>591437</v>
      </c>
      <c r="O45" s="182"/>
      <c r="P45" s="147"/>
      <c r="Q45" s="17"/>
      <c r="R45" s="17"/>
      <c r="S45" s="18">
        <f t="shared" si="13"/>
        <v>0</v>
      </c>
      <c r="T45" s="17">
        <f t="shared" si="6"/>
        <v>51144</v>
      </c>
      <c r="U45" s="17">
        <f t="shared" si="3"/>
        <v>0</v>
      </c>
      <c r="V45" s="45">
        <f t="shared" si="7"/>
        <v>1657115</v>
      </c>
    </row>
    <row r="46" spans="1:22" ht="14.4" x14ac:dyDescent="0.3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>
        <v>41334</v>
      </c>
      <c r="L46" s="95">
        <v>15954</v>
      </c>
      <c r="M46" s="217">
        <f t="shared" si="16"/>
        <v>1107012</v>
      </c>
      <c r="N46" s="216">
        <f t="shared" si="16"/>
        <v>607391</v>
      </c>
      <c r="O46" s="182"/>
      <c r="P46" s="147"/>
      <c r="Q46" s="17"/>
      <c r="R46" s="17"/>
      <c r="S46" s="18">
        <f t="shared" si="13"/>
        <v>0</v>
      </c>
      <c r="T46" s="17">
        <f t="shared" si="6"/>
        <v>57288</v>
      </c>
      <c r="U46" s="17">
        <f t="shared" si="3"/>
        <v>0</v>
      </c>
      <c r="V46" s="45">
        <f t="shared" si="7"/>
        <v>1714403</v>
      </c>
    </row>
    <row r="47" spans="1:22" ht="14.4" x14ac:dyDescent="0.3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>
        <v>29330</v>
      </c>
      <c r="L47" s="95">
        <v>14045</v>
      </c>
      <c r="M47" s="217">
        <f t="shared" si="16"/>
        <v>1136342</v>
      </c>
      <c r="N47" s="216">
        <f t="shared" si="16"/>
        <v>621436</v>
      </c>
      <c r="O47" s="182"/>
      <c r="P47" s="147"/>
      <c r="Q47" s="17"/>
      <c r="R47" s="17"/>
      <c r="S47" s="18">
        <f t="shared" si="13"/>
        <v>0</v>
      </c>
      <c r="T47" s="17">
        <f t="shared" si="6"/>
        <v>43375</v>
      </c>
      <c r="U47" s="17">
        <f t="shared" si="3"/>
        <v>0</v>
      </c>
      <c r="V47" s="45">
        <f t="shared" si="7"/>
        <v>1757778</v>
      </c>
    </row>
    <row r="48" spans="1:22" ht="14.4" x14ac:dyDescent="0.3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>
        <v>33197</v>
      </c>
      <c r="L48" s="95">
        <v>17475</v>
      </c>
      <c r="M48" s="217">
        <f t="shared" si="16"/>
        <v>1169539</v>
      </c>
      <c r="N48" s="216">
        <f t="shared" si="16"/>
        <v>638911</v>
      </c>
      <c r="O48" s="182"/>
      <c r="P48" s="147"/>
      <c r="Q48" s="17"/>
      <c r="R48" s="17"/>
      <c r="S48" s="18">
        <f t="shared" si="13"/>
        <v>0</v>
      </c>
      <c r="T48" s="17">
        <f t="shared" si="6"/>
        <v>50672</v>
      </c>
      <c r="U48" s="17">
        <f t="shared" si="3"/>
        <v>0</v>
      </c>
      <c r="V48" s="45">
        <f t="shared" si="7"/>
        <v>1808450</v>
      </c>
    </row>
    <row r="49" spans="1:22" ht="14.4" x14ac:dyDescent="0.3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>
        <v>35073</v>
      </c>
      <c r="L49" s="95">
        <v>12865</v>
      </c>
      <c r="M49" s="217">
        <f t="shared" si="16"/>
        <v>1204612</v>
      </c>
      <c r="N49" s="216">
        <f t="shared" si="16"/>
        <v>651776</v>
      </c>
      <c r="O49" s="182"/>
      <c r="P49" s="147"/>
      <c r="Q49" s="17"/>
      <c r="R49" s="17"/>
      <c r="S49" s="18">
        <f t="shared" si="13"/>
        <v>0</v>
      </c>
      <c r="T49" s="17">
        <f t="shared" si="6"/>
        <v>47938</v>
      </c>
      <c r="U49" s="17">
        <f t="shared" si="3"/>
        <v>0</v>
      </c>
      <c r="V49" s="45">
        <f t="shared" si="7"/>
        <v>1856388</v>
      </c>
    </row>
    <row r="50" spans="1:22" ht="14.4" x14ac:dyDescent="0.3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>
        <v>30939</v>
      </c>
      <c r="L50" s="95">
        <v>11409</v>
      </c>
      <c r="M50" s="217">
        <f t="shared" si="16"/>
        <v>1235551</v>
      </c>
      <c r="N50" s="216">
        <f t="shared" si="16"/>
        <v>663185</v>
      </c>
      <c r="O50" s="182"/>
      <c r="P50" s="147"/>
      <c r="Q50" s="17"/>
      <c r="R50" s="17"/>
      <c r="S50" s="18">
        <f t="shared" si="13"/>
        <v>0</v>
      </c>
      <c r="T50" s="17">
        <f t="shared" si="6"/>
        <v>42348</v>
      </c>
      <c r="U50" s="17">
        <f t="shared" si="3"/>
        <v>0</v>
      </c>
      <c r="V50" s="45">
        <f t="shared" si="7"/>
        <v>1898736</v>
      </c>
    </row>
    <row r="51" spans="1:22" ht="14.4" x14ac:dyDescent="0.3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>
        <v>31840</v>
      </c>
      <c r="L51" s="95">
        <v>11258</v>
      </c>
      <c r="M51" s="217">
        <f t="shared" si="16"/>
        <v>1267391</v>
      </c>
      <c r="N51" s="216">
        <f t="shared" si="16"/>
        <v>674443</v>
      </c>
      <c r="O51" s="182"/>
      <c r="P51" s="147"/>
      <c r="Q51" s="17"/>
      <c r="R51" s="17"/>
      <c r="S51" s="18">
        <f t="shared" si="13"/>
        <v>0</v>
      </c>
      <c r="T51" s="17">
        <f t="shared" si="6"/>
        <v>43098</v>
      </c>
      <c r="U51" s="17">
        <f t="shared" si="3"/>
        <v>0</v>
      </c>
      <c r="V51" s="45">
        <f t="shared" si="7"/>
        <v>1941834</v>
      </c>
    </row>
    <row r="52" spans="1:22" ht="14.4" x14ac:dyDescent="0.3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>
        <v>32451</v>
      </c>
      <c r="L52" s="95">
        <v>16442</v>
      </c>
      <c r="M52" s="217">
        <f t="shared" si="16"/>
        <v>1299842</v>
      </c>
      <c r="N52" s="216">
        <f t="shared" si="16"/>
        <v>690885</v>
      </c>
      <c r="O52" s="182"/>
      <c r="P52" s="147"/>
      <c r="Q52" s="17"/>
      <c r="R52" s="17"/>
      <c r="S52" s="18">
        <f t="shared" si="13"/>
        <v>0</v>
      </c>
      <c r="T52" s="17">
        <f t="shared" si="6"/>
        <v>48893</v>
      </c>
      <c r="U52" s="17">
        <f t="shared" si="3"/>
        <v>0</v>
      </c>
      <c r="V52" s="45">
        <f t="shared" si="7"/>
        <v>1990727</v>
      </c>
    </row>
    <row r="53" spans="1:22" ht="14.4" x14ac:dyDescent="0.3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>
        <v>25898</v>
      </c>
      <c r="L53" s="95">
        <v>14139</v>
      </c>
      <c r="M53" s="217">
        <f t="shared" si="16"/>
        <v>1325740</v>
      </c>
      <c r="N53" s="216">
        <f t="shared" si="16"/>
        <v>705024</v>
      </c>
      <c r="O53" s="182"/>
      <c r="P53" s="147"/>
      <c r="Q53" s="17"/>
      <c r="R53" s="17"/>
      <c r="S53" s="18">
        <f t="shared" si="13"/>
        <v>0</v>
      </c>
      <c r="T53" s="17">
        <f t="shared" si="6"/>
        <v>40037</v>
      </c>
      <c r="U53" s="17">
        <f t="shared" si="3"/>
        <v>0</v>
      </c>
      <c r="V53" s="45">
        <f t="shared" si="7"/>
        <v>2030764</v>
      </c>
    </row>
    <row r="54" spans="1:22" ht="14.4" x14ac:dyDescent="0.3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>
        <v>25734</v>
      </c>
      <c r="L54" s="95">
        <v>14887</v>
      </c>
      <c r="M54" s="217">
        <f t="shared" si="16"/>
        <v>1351474</v>
      </c>
      <c r="N54" s="216">
        <f t="shared" si="16"/>
        <v>719911</v>
      </c>
      <c r="O54" s="182"/>
      <c r="P54" s="147"/>
      <c r="Q54" s="17"/>
      <c r="R54" s="17"/>
      <c r="S54" s="18">
        <f t="shared" si="13"/>
        <v>0</v>
      </c>
      <c r="T54" s="17">
        <f t="shared" si="6"/>
        <v>40621</v>
      </c>
      <c r="U54" s="17">
        <f t="shared" si="3"/>
        <v>0</v>
      </c>
      <c r="V54" s="45">
        <f t="shared" si="7"/>
        <v>2071385</v>
      </c>
    </row>
    <row r="55" spans="1:22" ht="14.4" x14ac:dyDescent="0.3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>
        <v>21304</v>
      </c>
      <c r="L55" s="95">
        <v>11688</v>
      </c>
      <c r="M55" s="217">
        <f t="shared" si="16"/>
        <v>1372778</v>
      </c>
      <c r="N55" s="216">
        <f t="shared" si="16"/>
        <v>731599</v>
      </c>
      <c r="O55" s="182"/>
      <c r="P55" s="147"/>
      <c r="Q55" s="17"/>
      <c r="R55" s="17"/>
      <c r="S55" s="18">
        <f t="shared" si="13"/>
        <v>0</v>
      </c>
      <c r="T55" s="17">
        <f t="shared" si="6"/>
        <v>32992</v>
      </c>
      <c r="U55" s="17">
        <f t="shared" si="3"/>
        <v>0</v>
      </c>
      <c r="V55" s="45">
        <f t="shared" si="7"/>
        <v>2104377</v>
      </c>
    </row>
    <row r="56" spans="1:22" ht="14.4" x14ac:dyDescent="0.3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>
        <v>20445</v>
      </c>
      <c r="L56" s="95">
        <v>10241</v>
      </c>
      <c r="M56" s="217">
        <f t="shared" si="16"/>
        <v>1393223</v>
      </c>
      <c r="N56" s="216">
        <f t="shared" si="16"/>
        <v>741840</v>
      </c>
      <c r="O56" s="182"/>
      <c r="P56" s="147"/>
      <c r="Q56" s="17"/>
      <c r="R56" s="17"/>
      <c r="S56" s="18">
        <f t="shared" si="13"/>
        <v>0</v>
      </c>
      <c r="T56" s="17">
        <f t="shared" si="6"/>
        <v>30686</v>
      </c>
      <c r="U56" s="17">
        <f t="shared" si="3"/>
        <v>0</v>
      </c>
      <c r="V56" s="45">
        <f t="shared" si="7"/>
        <v>2135063</v>
      </c>
    </row>
    <row r="57" spans="1:22" ht="14.4" x14ac:dyDescent="0.3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95"/>
      <c r="L57" s="95"/>
      <c r="M57" s="217">
        <f t="shared" si="16"/>
        <v>1393223</v>
      </c>
      <c r="N57" s="216">
        <f t="shared" si="16"/>
        <v>741840</v>
      </c>
      <c r="O57" s="182"/>
      <c r="P57" s="147"/>
      <c r="Q57" s="17"/>
      <c r="R57" s="17"/>
      <c r="S57" s="18">
        <f t="shared" si="13"/>
        <v>0</v>
      </c>
      <c r="T57" s="17">
        <f>K57+L57</f>
        <v>0</v>
      </c>
      <c r="U57" s="17">
        <f t="shared" si="3"/>
        <v>0</v>
      </c>
      <c r="V57" s="45">
        <f t="shared" si="7"/>
        <v>2135063</v>
      </c>
    </row>
    <row r="58" spans="1:22" ht="14.4" x14ac:dyDescent="0.3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95"/>
      <c r="L58" s="95"/>
      <c r="M58" s="217">
        <f t="shared" ref="M58:N60" si="19">M57+K58</f>
        <v>1393223</v>
      </c>
      <c r="N58" s="216">
        <f t="shared" si="19"/>
        <v>741840</v>
      </c>
      <c r="O58" s="182"/>
      <c r="P58" s="147"/>
      <c r="Q58" s="17"/>
      <c r="R58" s="17"/>
      <c r="S58" s="18">
        <f t="shared" si="13"/>
        <v>0</v>
      </c>
      <c r="T58" s="17">
        <f t="shared" si="6"/>
        <v>0</v>
      </c>
      <c r="U58" s="17">
        <f t="shared" si="3"/>
        <v>0</v>
      </c>
      <c r="V58" s="45">
        <f t="shared" si="7"/>
        <v>2135063</v>
      </c>
    </row>
    <row r="59" spans="1:22" ht="14.4" x14ac:dyDescent="0.3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/>
      <c r="L59" s="209"/>
      <c r="M59" s="217">
        <f t="shared" si="19"/>
        <v>1393223</v>
      </c>
      <c r="N59" s="216">
        <f t="shared" si="19"/>
        <v>741840</v>
      </c>
      <c r="O59" s="182"/>
      <c r="P59" s="147"/>
      <c r="Q59" s="17"/>
      <c r="R59" s="17"/>
      <c r="S59" s="18">
        <f t="shared" si="13"/>
        <v>0</v>
      </c>
      <c r="T59" s="17">
        <f t="shared" si="6"/>
        <v>0</v>
      </c>
      <c r="U59" s="17">
        <f t="shared" si="3"/>
        <v>0</v>
      </c>
      <c r="V59" s="45">
        <f t="shared" si="7"/>
        <v>2135063</v>
      </c>
    </row>
    <row r="60" spans="1:22" ht="14.4" x14ac:dyDescent="0.3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1393223</v>
      </c>
      <c r="N60" s="216">
        <f t="shared" si="19"/>
        <v>741840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2135063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1393223</v>
      </c>
      <c r="N61" s="219">
        <f>N60+L61</f>
        <v>741840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2135063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211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5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5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5" customHeight="1" x14ac:dyDescent="0.25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5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5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5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5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5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5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5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5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5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5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5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5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5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5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5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5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5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5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5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5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5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5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5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5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5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5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5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5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5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5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5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5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5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5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5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5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5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5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5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5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5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5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5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5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5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5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5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5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5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5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8" customFormat="1" ht="15.6" x14ac:dyDescent="0.3">
      <c r="A1" s="67" t="s">
        <v>156</v>
      </c>
    </row>
    <row r="2" spans="1:2" s="68" customFormat="1" ht="15.6" x14ac:dyDescent="0.3">
      <c r="A2" s="67" t="s">
        <v>149</v>
      </c>
    </row>
    <row r="3" spans="1:2" s="68" customFormat="1" ht="15" x14ac:dyDescent="0.25"/>
    <row r="4" spans="1:2" s="68" customFormat="1" ht="15" x14ac:dyDescent="0.25">
      <c r="A4" s="121" t="s">
        <v>127</v>
      </c>
      <c r="B4" s="97" t="e">
        <f>#REF!</f>
        <v>#REF!</v>
      </c>
    </row>
    <row r="5" spans="1:2" s="68" customFormat="1" ht="15" x14ac:dyDescent="0.25">
      <c r="A5" s="121" t="s">
        <v>123</v>
      </c>
      <c r="B5" s="69" t="e">
        <f>B4</f>
        <v>#REF!</v>
      </c>
    </row>
    <row r="6" spans="1:2" s="68" customFormat="1" ht="15" x14ac:dyDescent="0.25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8" customFormat="1" ht="15.6" x14ac:dyDescent="0.3">
      <c r="A1" s="67" t="s">
        <v>154</v>
      </c>
    </row>
    <row r="2" spans="1:8" s="68" customFormat="1" ht="15.6" x14ac:dyDescent="0.3">
      <c r="A2" s="67" t="s">
        <v>149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5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5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5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5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5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5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5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5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5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8" customFormat="1" ht="15.6" x14ac:dyDescent="0.3">
      <c r="A1" s="67" t="s">
        <v>164</v>
      </c>
    </row>
    <row r="2" spans="1:11" s="68" customFormat="1" ht="15.6" x14ac:dyDescent="0.3">
      <c r="A2" s="67" t="s">
        <v>165</v>
      </c>
    </row>
    <row r="3" spans="1:11" s="68" customFormat="1" ht="15" x14ac:dyDescent="0.25"/>
    <row r="4" spans="1:11" s="68" customFormat="1" ht="15" x14ac:dyDescent="0.25">
      <c r="A4" s="121" t="s">
        <v>127</v>
      </c>
      <c r="B4" s="97" t="e">
        <f>#REF!</f>
        <v>#REF!</v>
      </c>
    </row>
    <row r="5" spans="1:11" s="68" customFormat="1" ht="15" x14ac:dyDescent="0.25">
      <c r="A5" s="121" t="s">
        <v>123</v>
      </c>
      <c r="B5" s="69" t="e">
        <f>B4</f>
        <v>#REF!</v>
      </c>
    </row>
    <row r="7" spans="1:11" ht="15.6" x14ac:dyDescent="0.3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6" x14ac:dyDescent="0.3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5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5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5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5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5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5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5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5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5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5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5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5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5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5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5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5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5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5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5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5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5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5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5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5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5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5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5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5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8" customFormat="1" ht="15.6" x14ac:dyDescent="0.3">
      <c r="A1" s="67" t="s">
        <v>168</v>
      </c>
    </row>
    <row r="2" spans="1:8" s="68" customFormat="1" ht="15.6" x14ac:dyDescent="0.3">
      <c r="A2" s="67" t="s">
        <v>169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5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5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5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5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5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5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6" t="s">
        <v>153</v>
      </c>
      <c r="B1" s="117"/>
      <c r="C1" s="117"/>
      <c r="D1" s="117"/>
      <c r="E1" s="117"/>
    </row>
    <row r="2" spans="1:7" ht="14.4" x14ac:dyDescent="0.3">
      <c r="A2" s="117"/>
      <c r="B2" s="117"/>
      <c r="C2" s="117"/>
      <c r="D2" s="117"/>
      <c r="E2" s="117"/>
    </row>
    <row r="3" spans="1:7" ht="14.4" x14ac:dyDescent="0.3">
      <c r="A3" s="118" t="s">
        <v>127</v>
      </c>
      <c r="B3" s="119" t="e">
        <f>#REF!</f>
        <v>#REF!</v>
      </c>
      <c r="C3" s="117"/>
      <c r="D3" s="117"/>
      <c r="E3" s="117"/>
    </row>
    <row r="4" spans="1:7" ht="14.4" x14ac:dyDescent="0.3">
      <c r="A4" s="118" t="s">
        <v>123</v>
      </c>
      <c r="B4" s="120" t="e">
        <f>B3</f>
        <v>#REF!</v>
      </c>
      <c r="C4" s="117"/>
      <c r="D4" s="117"/>
      <c r="E4" s="117"/>
    </row>
    <row r="5" spans="1:7" ht="14.4" x14ac:dyDescent="0.3">
      <c r="A5" s="117"/>
      <c r="B5" s="117"/>
      <c r="C5" s="117"/>
      <c r="D5" s="117"/>
      <c r="E5" s="117"/>
    </row>
    <row r="6" spans="1:7" ht="15.6" x14ac:dyDescent="0.3">
      <c r="A6" s="232" t="s">
        <v>184</v>
      </c>
      <c r="B6" s="233"/>
      <c r="C6" s="233"/>
      <c r="D6" s="233"/>
      <c r="E6" s="233"/>
      <c r="F6" s="233"/>
      <c r="G6" s="234"/>
    </row>
    <row r="7" spans="1:7" ht="15.6" x14ac:dyDescent="0.3">
      <c r="A7" s="232" t="s">
        <v>144</v>
      </c>
      <c r="B7" s="233"/>
      <c r="C7" s="233"/>
      <c r="D7" s="233"/>
      <c r="E7" s="233"/>
      <c r="F7" s="233"/>
      <c r="G7" s="234"/>
    </row>
    <row r="8" spans="1:7" x14ac:dyDescent="0.25">
      <c r="A8" s="235" t="s">
        <v>116</v>
      </c>
      <c r="B8" s="236"/>
      <c r="C8" s="236"/>
      <c r="D8" s="236"/>
      <c r="E8" s="236"/>
      <c r="F8" s="236"/>
      <c r="G8" s="237"/>
    </row>
    <row r="9" spans="1:7" x14ac:dyDescent="0.25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5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5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5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5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5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5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5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5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5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5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5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5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5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5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5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5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5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5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5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5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5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5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5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5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5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5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5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5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5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5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5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5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5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5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5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5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5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5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5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5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5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5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5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5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5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6" t="s">
        <v>152</v>
      </c>
      <c r="B1" s="117"/>
      <c r="C1" s="117"/>
      <c r="D1" s="117"/>
      <c r="E1" s="117"/>
      <c r="F1" s="117"/>
    </row>
    <row r="2" spans="1:8" ht="14.4" x14ac:dyDescent="0.3">
      <c r="A2" s="117"/>
      <c r="B2" s="117"/>
      <c r="C2" s="117"/>
      <c r="D2" s="117"/>
      <c r="E2" s="117"/>
      <c r="F2" s="117"/>
    </row>
    <row r="3" spans="1:8" ht="14.4" x14ac:dyDescent="0.3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4.4" x14ac:dyDescent="0.3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4.4" x14ac:dyDescent="0.3">
      <c r="A5" s="117"/>
      <c r="B5" s="117"/>
      <c r="C5" s="117"/>
      <c r="D5" s="117"/>
      <c r="E5" s="117"/>
      <c r="F5" s="117"/>
    </row>
    <row r="6" spans="1:8" ht="15.6" x14ac:dyDescent="0.3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6" x14ac:dyDescent="0.3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5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5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5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5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5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5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5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5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5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5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5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5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5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5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5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5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5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5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5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5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5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5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5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5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5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5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5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5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5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5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5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5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5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5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5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5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5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5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5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5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5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5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5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5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5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5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5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AFD1B0AE-D94E-4063-887F-22CAE3297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2025-04-03T12:06:01Z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