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C1040966-8411-48E8-865E-036F64A1A41D}" xr6:coauthVersionLast="47" xr6:coauthVersionMax="47" xr10:uidLastSave="{00000000-0000-0000-0000-000000000000}"/>
  <bookViews>
    <workbookView xWindow="-28920" yWindow="-120" windowWidth="29040" windowHeight="15720" tabRatio="836" firstSheet="4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Producer deliveries" sheetId="28" r:id="rId17"/>
    <sheet name="Lewerings tot datum (TM)1" sheetId="29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T66" i="6"/>
  <c r="U66" i="6" s="1"/>
  <c r="T66" i="17"/>
  <c r="U66" i="17"/>
  <c r="S65" i="16"/>
  <c r="T65" i="16"/>
  <c r="S66" i="16"/>
  <c r="T66" i="16"/>
  <c r="O63" i="1"/>
  <c r="K63" i="1"/>
  <c r="G63" i="1"/>
  <c r="U65" i="17"/>
  <c r="U64" i="17" l="1"/>
  <c r="U63" i="17"/>
  <c r="G79" i="6"/>
  <c r="E20" i="21" s="1"/>
  <c r="H79" i="6"/>
  <c r="I79" i="6"/>
  <c r="J79" i="6"/>
  <c r="J80" i="6" s="1"/>
  <c r="K79" i="6"/>
  <c r="L79" i="6"/>
  <c r="M79" i="6"/>
  <c r="K20" i="21" s="1"/>
  <c r="N79" i="6"/>
  <c r="O79" i="6"/>
  <c r="M20" i="21" s="1"/>
  <c r="P79" i="6"/>
  <c r="Q79" i="6"/>
  <c r="R79" i="6"/>
  <c r="P20" i="21" s="1"/>
  <c r="S79" i="6"/>
  <c r="Q20" i="21" s="1"/>
  <c r="U82" i="17"/>
  <c r="G79" i="17"/>
  <c r="H79" i="17"/>
  <c r="F13" i="21" s="1"/>
  <c r="I79" i="17"/>
  <c r="G13" i="21" s="1"/>
  <c r="J79" i="17"/>
  <c r="J80" i="17" s="1"/>
  <c r="K79" i="17"/>
  <c r="L79" i="17"/>
  <c r="M79" i="17"/>
  <c r="M80" i="17" s="1"/>
  <c r="N79" i="17"/>
  <c r="O79" i="17"/>
  <c r="O80" i="17" s="1"/>
  <c r="P79" i="17"/>
  <c r="P80" i="17" s="1"/>
  <c r="Q79" i="17"/>
  <c r="R79" i="17"/>
  <c r="R80" i="17" s="1"/>
  <c r="S79" i="17"/>
  <c r="U79" i="17"/>
  <c r="S74" i="16"/>
  <c r="R79" i="16"/>
  <c r="Q7" i="21" s="1"/>
  <c r="F78" i="16"/>
  <c r="E6" i="21" s="1"/>
  <c r="G78" i="16"/>
  <c r="G79" i="16" s="1"/>
  <c r="H78" i="16"/>
  <c r="H79" i="16" s="1"/>
  <c r="I78" i="16"/>
  <c r="J78" i="16"/>
  <c r="I6" i="21" s="1"/>
  <c r="K78" i="16"/>
  <c r="L78" i="16"/>
  <c r="K6" i="21" s="1"/>
  <c r="M78" i="16"/>
  <c r="N78" i="16"/>
  <c r="M6" i="21" s="1"/>
  <c r="O78" i="16"/>
  <c r="P78" i="16"/>
  <c r="O6" i="21" s="1"/>
  <c r="Q78" i="16"/>
  <c r="R78" i="16"/>
  <c r="Q6" i="21"/>
  <c r="U62" i="17"/>
  <c r="F16" i="1"/>
  <c r="S18" i="16" s="1"/>
  <c r="J16" i="1"/>
  <c r="T19" i="17" s="1"/>
  <c r="F17" i="1"/>
  <c r="S19" i="16" s="1"/>
  <c r="J17" i="1"/>
  <c r="T20" i="17" s="1"/>
  <c r="F18" i="1"/>
  <c r="S20" i="16" s="1"/>
  <c r="J18" i="1"/>
  <c r="T21" i="17" s="1"/>
  <c r="F19" i="1"/>
  <c r="S21" i="16" s="1"/>
  <c r="J19" i="1"/>
  <c r="T22" i="17" s="1"/>
  <c r="F20" i="1"/>
  <c r="S22" i="16" s="1"/>
  <c r="T22" i="16" s="1"/>
  <c r="J20" i="1"/>
  <c r="T23" i="17" s="1"/>
  <c r="F21" i="1"/>
  <c r="S23" i="16" s="1"/>
  <c r="J21" i="1"/>
  <c r="T24" i="17" s="1"/>
  <c r="F22" i="1"/>
  <c r="S24" i="16" s="1"/>
  <c r="T24" i="16" s="1"/>
  <c r="J22" i="1"/>
  <c r="T25" i="17" s="1"/>
  <c r="F23" i="1"/>
  <c r="S25" i="16" s="1"/>
  <c r="J23" i="1"/>
  <c r="T26" i="17" s="1"/>
  <c r="F24" i="1"/>
  <c r="S26" i="16" s="1"/>
  <c r="J24" i="1"/>
  <c r="T27" i="17" s="1"/>
  <c r="F25" i="1"/>
  <c r="S27" i="16" s="1"/>
  <c r="J25" i="1"/>
  <c r="T28" i="17" s="1"/>
  <c r="F26" i="1"/>
  <c r="S28" i="16" s="1"/>
  <c r="J26" i="1"/>
  <c r="T29" i="17" s="1"/>
  <c r="F27" i="1"/>
  <c r="S29" i="16" s="1"/>
  <c r="J27" i="1"/>
  <c r="T30" i="17" s="1"/>
  <c r="F28" i="1"/>
  <c r="S30" i="16" s="1"/>
  <c r="J28" i="1"/>
  <c r="T31" i="17" s="1"/>
  <c r="F29" i="1"/>
  <c r="S31" i="16" s="1"/>
  <c r="J29" i="1"/>
  <c r="T32" i="17" s="1"/>
  <c r="F30" i="1"/>
  <c r="S32" i="16" s="1"/>
  <c r="J30" i="1"/>
  <c r="T33" i="17" s="1"/>
  <c r="F31" i="1"/>
  <c r="S33" i="16" s="1"/>
  <c r="T33" i="16" s="1"/>
  <c r="J31" i="1"/>
  <c r="T34" i="17" s="1"/>
  <c r="F32" i="1"/>
  <c r="S34" i="16" s="1"/>
  <c r="J32" i="1"/>
  <c r="T35" i="17" s="1"/>
  <c r="F33" i="1"/>
  <c r="S35" i="16" s="1"/>
  <c r="J33" i="1"/>
  <c r="T36" i="17" s="1"/>
  <c r="F34" i="1"/>
  <c r="S36" i="16" s="1"/>
  <c r="J34" i="1"/>
  <c r="T37" i="17" s="1"/>
  <c r="F35" i="1"/>
  <c r="S37" i="16" s="1"/>
  <c r="T37" i="16" s="1"/>
  <c r="J35" i="1"/>
  <c r="T38" i="17" s="1"/>
  <c r="F36" i="1"/>
  <c r="S38" i="16" s="1"/>
  <c r="T38" i="16" s="1"/>
  <c r="J36" i="1"/>
  <c r="T39" i="17" s="1"/>
  <c r="F37" i="1"/>
  <c r="S39" i="16" s="1"/>
  <c r="J37" i="1"/>
  <c r="T40" i="17" s="1"/>
  <c r="F38" i="1"/>
  <c r="S40" i="16" s="1"/>
  <c r="J38" i="1"/>
  <c r="T41" i="17" s="1"/>
  <c r="F39" i="1"/>
  <c r="S41" i="16" s="1"/>
  <c r="J39" i="1"/>
  <c r="T42" i="17" s="1"/>
  <c r="F40" i="1"/>
  <c r="S42" i="16" s="1"/>
  <c r="J40" i="1"/>
  <c r="T43" i="17" s="1"/>
  <c r="F41" i="1"/>
  <c r="S43" i="16" s="1"/>
  <c r="J41" i="1"/>
  <c r="T44" i="17" s="1"/>
  <c r="F42" i="1"/>
  <c r="S44" i="16" s="1"/>
  <c r="J42" i="1"/>
  <c r="T45" i="17" s="1"/>
  <c r="F43" i="1"/>
  <c r="S45" i="16" s="1"/>
  <c r="J43" i="1"/>
  <c r="T46" i="17" s="1"/>
  <c r="F44" i="1"/>
  <c r="S46" i="16" s="1"/>
  <c r="J44" i="1"/>
  <c r="T47" i="17" s="1"/>
  <c r="F45" i="1"/>
  <c r="S47" i="16" s="1"/>
  <c r="J45" i="1"/>
  <c r="T48" i="17" s="1"/>
  <c r="F46" i="1"/>
  <c r="S48" i="16" s="1"/>
  <c r="T48" i="16" s="1"/>
  <c r="J46" i="1"/>
  <c r="T49" i="17" s="1"/>
  <c r="F47" i="1"/>
  <c r="S49" i="16" s="1"/>
  <c r="T49" i="16" s="1"/>
  <c r="J47" i="1"/>
  <c r="T50" i="17" s="1"/>
  <c r="F48" i="1"/>
  <c r="S50" i="16" s="1"/>
  <c r="J48" i="1"/>
  <c r="T51" i="17" s="1"/>
  <c r="F49" i="1"/>
  <c r="S51" i="16" s="1"/>
  <c r="J49" i="1"/>
  <c r="T52" i="17" s="1"/>
  <c r="F50" i="1"/>
  <c r="S52" i="16" s="1"/>
  <c r="T52" i="16" s="1"/>
  <c r="J50" i="1"/>
  <c r="T53" i="17" s="1"/>
  <c r="F51" i="1"/>
  <c r="S53" i="16" s="1"/>
  <c r="J51" i="1"/>
  <c r="T54" i="17" s="1"/>
  <c r="F52" i="1"/>
  <c r="S54" i="16" s="1"/>
  <c r="J52" i="1"/>
  <c r="T55" i="17" s="1"/>
  <c r="F53" i="1"/>
  <c r="S55" i="16" s="1"/>
  <c r="J53" i="1"/>
  <c r="T56" i="17" s="1"/>
  <c r="F54" i="1"/>
  <c r="S56" i="16" s="1"/>
  <c r="J54" i="1"/>
  <c r="T57" i="17" s="1"/>
  <c r="F55" i="1"/>
  <c r="S57" i="16" s="1"/>
  <c r="J55" i="1"/>
  <c r="T58" i="17" s="1"/>
  <c r="F56" i="1"/>
  <c r="S58" i="16" s="1"/>
  <c r="J56" i="1"/>
  <c r="T59" i="17" s="1"/>
  <c r="F57" i="1"/>
  <c r="S59" i="16" s="1"/>
  <c r="J57" i="1"/>
  <c r="T60" i="17" s="1"/>
  <c r="F58" i="1"/>
  <c r="S60" i="16" s="1"/>
  <c r="J58" i="1"/>
  <c r="T61" i="17" s="1"/>
  <c r="T72" i="16"/>
  <c r="T73" i="16"/>
  <c r="F59" i="1"/>
  <c r="S61" i="16" s="1"/>
  <c r="U61" i="17"/>
  <c r="U60" i="17"/>
  <c r="U59" i="17"/>
  <c r="U58" i="17"/>
  <c r="C79" i="6"/>
  <c r="D79" i="6"/>
  <c r="E79" i="6"/>
  <c r="F79" i="6"/>
  <c r="U56" i="17"/>
  <c r="U57" i="17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U55" i="17"/>
  <c r="U51" i="17"/>
  <c r="U52" i="17"/>
  <c r="U53" i="17"/>
  <c r="U54" i="17"/>
  <c r="U50" i="17"/>
  <c r="U49" i="17"/>
  <c r="U48" i="17"/>
  <c r="U47" i="17"/>
  <c r="U46" i="17"/>
  <c r="C10" i="4"/>
  <c r="S17" i="16"/>
  <c r="S77" i="16"/>
  <c r="R74" i="16"/>
  <c r="S73" i="6"/>
  <c r="T78" i="17"/>
  <c r="U44" i="17"/>
  <c r="U45" i="17"/>
  <c r="U43" i="17"/>
  <c r="U42" i="17"/>
  <c r="U41" i="17"/>
  <c r="U39" i="17"/>
  <c r="U40" i="17"/>
  <c r="T74" i="6"/>
  <c r="U80" i="17"/>
  <c r="N79" i="16"/>
  <c r="U73" i="17"/>
  <c r="U74" i="17"/>
  <c r="U73" i="6"/>
  <c r="U78" i="6"/>
  <c r="D5" i="4"/>
  <c r="C5" i="4"/>
  <c r="D79" i="17"/>
  <c r="E79" i="17"/>
  <c r="F79" i="17"/>
  <c r="N74" i="16"/>
  <c r="P75" i="17"/>
  <c r="S16" i="17"/>
  <c r="P16" i="17"/>
  <c r="Q16" i="17"/>
  <c r="Q78" i="17"/>
  <c r="T74" i="16"/>
  <c r="O74" i="16"/>
  <c r="P74" i="16"/>
  <c r="Q74" i="16"/>
  <c r="M74" i="16"/>
  <c r="M7" i="21"/>
  <c r="N6" i="21"/>
  <c r="P6" i="21"/>
  <c r="N5" i="21"/>
  <c r="O5" i="21"/>
  <c r="P5" i="21"/>
  <c r="Q5" i="21"/>
  <c r="R5" i="21"/>
  <c r="M5" i="21"/>
  <c r="S16" i="6"/>
  <c r="Q16" i="6"/>
  <c r="O16" i="6"/>
  <c r="Q79" i="16"/>
  <c r="M17" i="16"/>
  <c r="N17" i="16"/>
  <c r="O17" i="16"/>
  <c r="P17" i="16"/>
  <c r="Q17" i="16"/>
  <c r="R17" i="16"/>
  <c r="L17" i="16"/>
  <c r="N77" i="16"/>
  <c r="P7" i="21"/>
  <c r="Q81" i="16"/>
  <c r="P8" i="21" s="1"/>
  <c r="S5" i="21"/>
  <c r="D10" i="4"/>
  <c r="U30" i="17"/>
  <c r="U19" i="17"/>
  <c r="T16" i="6"/>
  <c r="R16" i="6"/>
  <c r="S15" i="6"/>
  <c r="T15" i="6"/>
  <c r="S14" i="6"/>
  <c r="T14" i="6"/>
  <c r="E5" i="4"/>
  <c r="T16" i="17"/>
  <c r="Q15" i="16"/>
  <c r="R15" i="16"/>
  <c r="S15" i="1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S78" i="17"/>
  <c r="T77" i="16"/>
  <c r="T75" i="17"/>
  <c r="U75" i="17"/>
  <c r="P15" i="16"/>
  <c r="Q14" i="6"/>
  <c r="R77" i="6"/>
  <c r="R12" i="21"/>
  <c r="T18" i="6"/>
  <c r="T78" i="6"/>
  <c r="R19" i="21"/>
  <c r="U11" i="17"/>
  <c r="T5" i="16"/>
  <c r="T6" i="16"/>
  <c r="T7" i="16"/>
  <c r="T8" i="16"/>
  <c r="T9" i="16"/>
  <c r="T10" i="16"/>
  <c r="T4" i="16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S76" i="16"/>
  <c r="S16" i="16"/>
  <c r="L13" i="1"/>
  <c r="N13" i="1"/>
  <c r="J13" i="1"/>
  <c r="F13" i="1"/>
  <c r="M12" i="1"/>
  <c r="L12" i="1"/>
  <c r="N12" i="1"/>
  <c r="J12" i="1"/>
  <c r="F12" i="1"/>
  <c r="M11" i="1"/>
  <c r="L11" i="1"/>
  <c r="N11" i="1"/>
  <c r="J11" i="1"/>
  <c r="F11" i="1"/>
  <c r="M10" i="1"/>
  <c r="L10" i="1"/>
  <c r="N10" i="1"/>
  <c r="J10" i="1"/>
  <c r="F10" i="1"/>
  <c r="M9" i="1"/>
  <c r="L9" i="1"/>
  <c r="N9" i="1"/>
  <c r="J9" i="1"/>
  <c r="F9" i="1"/>
  <c r="M8" i="1"/>
  <c r="L8" i="1"/>
  <c r="N8" i="1"/>
  <c r="J8" i="1"/>
  <c r="F8" i="1"/>
  <c r="M7" i="1"/>
  <c r="L7" i="1"/>
  <c r="N7" i="1"/>
  <c r="J7" i="1"/>
  <c r="F7" i="1"/>
  <c r="M6" i="1"/>
  <c r="L6" i="1"/>
  <c r="N6" i="1"/>
  <c r="O7" i="1"/>
  <c r="O8" i="1"/>
  <c r="O9" i="1"/>
  <c r="O10" i="1"/>
  <c r="O11" i="1"/>
  <c r="O12" i="1"/>
  <c r="O13" i="1"/>
  <c r="J6" i="1"/>
  <c r="K7" i="1"/>
  <c r="F6" i="1"/>
  <c r="C7" i="1"/>
  <c r="C8" i="1"/>
  <c r="C9" i="1"/>
  <c r="C10" i="1"/>
  <c r="C11" i="1"/>
  <c r="C12" i="1"/>
  <c r="C13" i="1"/>
  <c r="A6" i="1"/>
  <c r="A7" i="1"/>
  <c r="A8" i="1"/>
  <c r="A9" i="1"/>
  <c r="A10" i="1"/>
  <c r="A11" i="1"/>
  <c r="A12" i="1"/>
  <c r="A13" i="1"/>
  <c r="S70" i="6"/>
  <c r="L67" i="1"/>
  <c r="N67" i="1"/>
  <c r="J67" i="1"/>
  <c r="F67" i="1"/>
  <c r="M66" i="1"/>
  <c r="N66" i="1" s="1"/>
  <c r="J66" i="1"/>
  <c r="L66" i="1"/>
  <c r="F66" i="1"/>
  <c r="M65" i="1"/>
  <c r="N65" i="1" s="1"/>
  <c r="J65" i="1"/>
  <c r="L65" i="1"/>
  <c r="F65" i="1"/>
  <c r="S67" i="16" s="1"/>
  <c r="M64" i="1"/>
  <c r="N64" i="1" s="1"/>
  <c r="J64" i="1"/>
  <c r="L64" i="1"/>
  <c r="F64" i="1"/>
  <c r="M63" i="1"/>
  <c r="N63" i="1" s="1"/>
  <c r="J63" i="1"/>
  <c r="L63" i="1"/>
  <c r="F63" i="1"/>
  <c r="M62" i="1"/>
  <c r="J62" i="1"/>
  <c r="T65" i="17" s="1"/>
  <c r="L62" i="1"/>
  <c r="F62" i="1"/>
  <c r="S64" i="16" s="1"/>
  <c r="M59" i="1"/>
  <c r="N59" i="1" s="1"/>
  <c r="O59" i="1" s="1"/>
  <c r="L59" i="1"/>
  <c r="M60" i="1"/>
  <c r="M61" i="1"/>
  <c r="J61" i="1"/>
  <c r="T64" i="17" s="1"/>
  <c r="J60" i="1"/>
  <c r="T63" i="17" s="1"/>
  <c r="L61" i="1"/>
  <c r="L60" i="1"/>
  <c r="F61" i="1"/>
  <c r="S63" i="16" s="1"/>
  <c r="F60" i="1"/>
  <c r="S62" i="16" s="1"/>
  <c r="J59" i="1"/>
  <c r="T62" i="17" s="1"/>
  <c r="N56" i="1"/>
  <c r="S71" i="6"/>
  <c r="S72" i="6"/>
  <c r="S77" i="6"/>
  <c r="Q12" i="21"/>
  <c r="S77" i="17"/>
  <c r="S75" i="17"/>
  <c r="R76" i="16"/>
  <c r="J17" i="16"/>
  <c r="R77" i="16"/>
  <c r="G7" i="1"/>
  <c r="G8" i="1"/>
  <c r="G9" i="1"/>
  <c r="G10" i="1"/>
  <c r="G11" i="1"/>
  <c r="G12" i="1"/>
  <c r="G13" i="1"/>
  <c r="K8" i="1"/>
  <c r="K9" i="1"/>
  <c r="K10" i="1"/>
  <c r="K11" i="1"/>
  <c r="K12" i="1"/>
  <c r="K13" i="1"/>
  <c r="S18" i="6"/>
  <c r="S78" i="6"/>
  <c r="Q19" i="21"/>
  <c r="N54" i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A17" i="1"/>
  <c r="A18" i="1"/>
  <c r="A19" i="1"/>
  <c r="S19" i="6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N16" i="1"/>
  <c r="U20" i="17"/>
  <c r="E14" i="1"/>
  <c r="H14" i="1"/>
  <c r="I14" i="1"/>
  <c r="D14" i="1"/>
  <c r="E8" i="4"/>
  <c r="T73" i="6"/>
  <c r="T75" i="6"/>
  <c r="E9" i="4"/>
  <c r="U21" i="17"/>
  <c r="S20" i="6"/>
  <c r="C4" i="21"/>
  <c r="D4" i="21"/>
  <c r="E4" i="21"/>
  <c r="F4" i="21"/>
  <c r="G4" i="21"/>
  <c r="H4" i="21"/>
  <c r="D5" i="21"/>
  <c r="D6" i="21"/>
  <c r="H6" i="21"/>
  <c r="J6" i="21"/>
  <c r="L6" i="21"/>
  <c r="D7" i="21"/>
  <c r="D8" i="21"/>
  <c r="F74" i="6"/>
  <c r="D78" i="16"/>
  <c r="E78" i="16"/>
  <c r="C6" i="2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/>
  <c r="P77" i="16"/>
  <c r="U22" i="17"/>
  <c r="S21" i="6"/>
  <c r="R20" i="6"/>
  <c r="R19" i="6"/>
  <c r="T15" i="16"/>
  <c r="T17" i="16"/>
  <c r="R18" i="6"/>
  <c r="R78" i="6"/>
  <c r="P12" i="21"/>
  <c r="U23" i="17"/>
  <c r="S22" i="6"/>
  <c r="P19" i="21"/>
  <c r="U24" i="17"/>
  <c r="S23" i="6"/>
  <c r="Q76" i="16"/>
  <c r="S24" i="6"/>
  <c r="U25" i="17"/>
  <c r="U26" i="17"/>
  <c r="S25" i="6"/>
  <c r="Q77" i="16"/>
  <c r="G20" i="21"/>
  <c r="H20" i="21"/>
  <c r="L13" i="21"/>
  <c r="I20" i="21"/>
  <c r="E13" i="21"/>
  <c r="L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/>
  <c r="P80" i="6"/>
  <c r="N21" i="21" s="1"/>
  <c r="O78" i="6"/>
  <c r="M15" i="6"/>
  <c r="B20" i="21"/>
  <c r="C20" i="21"/>
  <c r="D20" i="21"/>
  <c r="P74" i="6"/>
  <c r="L75" i="17"/>
  <c r="Q15" i="6"/>
  <c r="K15" i="16"/>
  <c r="K17" i="16"/>
  <c r="J20" i="21"/>
  <c r="F20" i="21"/>
  <c r="O78" i="17"/>
  <c r="M12" i="21"/>
  <c r="H73" i="6"/>
  <c r="N75" i="6"/>
  <c r="K18" i="6"/>
  <c r="F15" i="6"/>
  <c r="G15" i="6"/>
  <c r="G16" i="6"/>
  <c r="G14" i="17"/>
  <c r="H14" i="17"/>
  <c r="I14" i="17"/>
  <c r="J14" i="17"/>
  <c r="L16" i="17"/>
  <c r="L18" i="17"/>
  <c r="L78" i="17"/>
  <c r="G15" i="17"/>
  <c r="H15" i="17"/>
  <c r="I15" i="17"/>
  <c r="J15" i="17"/>
  <c r="K16" i="17"/>
  <c r="M16" i="17"/>
  <c r="M18" i="17"/>
  <c r="M78" i="17"/>
  <c r="F15" i="17"/>
  <c r="F14" i="17"/>
  <c r="F14" i="16"/>
  <c r="G14" i="16"/>
  <c r="H14" i="16"/>
  <c r="I14" i="16"/>
  <c r="J14" i="16"/>
  <c r="K15" i="6"/>
  <c r="H14" i="6"/>
  <c r="K14" i="6"/>
  <c r="L73" i="16"/>
  <c r="U16" i="17"/>
  <c r="O77" i="16"/>
  <c r="B6" i="21"/>
  <c r="D15" i="16"/>
  <c r="D77" i="16"/>
  <c r="D79" i="16"/>
  <c r="B7" i="21"/>
  <c r="M74" i="17"/>
  <c r="M75" i="17"/>
  <c r="M76" i="16"/>
  <c r="M77" i="16"/>
  <c r="L5" i="21"/>
  <c r="R32" i="6"/>
  <c r="R36" i="6"/>
  <c r="R30" i="6"/>
  <c r="K75" i="17"/>
  <c r="K78" i="6"/>
  <c r="K80" i="6"/>
  <c r="I21" i="21" s="1"/>
  <c r="J74" i="6"/>
  <c r="J75" i="6"/>
  <c r="J87" i="6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/>
  <c r="E74" i="6"/>
  <c r="E75" i="6"/>
  <c r="E87" i="6"/>
  <c r="I74" i="6"/>
  <c r="I75" i="6"/>
  <c r="I87" i="6"/>
  <c r="G18" i="21"/>
  <c r="G11" i="21"/>
  <c r="G12" i="21"/>
  <c r="H16" i="16"/>
  <c r="I17" i="6"/>
  <c r="I17" i="17"/>
  <c r="G73" i="6"/>
  <c r="D16" i="6"/>
  <c r="D78" i="6"/>
  <c r="E16" i="6"/>
  <c r="E18" i="6"/>
  <c r="E16" i="17"/>
  <c r="E18" i="17"/>
  <c r="D16" i="17"/>
  <c r="D18" i="17"/>
  <c r="E15" i="16"/>
  <c r="E77" i="16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/>
  <c r="N78" i="17"/>
  <c r="F14" i="6"/>
  <c r="K13" i="21"/>
  <c r="K18" i="17"/>
  <c r="E17" i="16"/>
  <c r="E80" i="16"/>
  <c r="K78" i="17"/>
  <c r="K80" i="17"/>
  <c r="K82" i="17" s="1"/>
  <c r="I15" i="21" s="1"/>
  <c r="I14" i="21"/>
  <c r="D18" i="6"/>
  <c r="M13" i="21"/>
  <c r="H16" i="17"/>
  <c r="M19" i="21"/>
  <c r="U15" i="6"/>
  <c r="U27" i="17"/>
  <c r="S26" i="6"/>
  <c r="B19" i="21"/>
  <c r="D80" i="6"/>
  <c r="B21" i="21"/>
  <c r="E78" i="6"/>
  <c r="E80" i="6"/>
  <c r="C21" i="21"/>
  <c r="F16" i="6"/>
  <c r="F78" i="6"/>
  <c r="F80" i="6"/>
  <c r="D21" i="21"/>
  <c r="I12" i="21"/>
  <c r="M74" i="6"/>
  <c r="M75" i="6"/>
  <c r="D17" i="16"/>
  <c r="D80" i="16"/>
  <c r="D81" i="16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/>
  <c r="C5" i="21"/>
  <c r="R26" i="6"/>
  <c r="J14" i="1"/>
  <c r="F14" i="1"/>
  <c r="R31" i="6"/>
  <c r="R34" i="6"/>
  <c r="R23" i="6"/>
  <c r="B5" i="21"/>
  <c r="J80" i="16"/>
  <c r="J77" i="16"/>
  <c r="I5" i="21"/>
  <c r="I15" i="16"/>
  <c r="H75" i="6"/>
  <c r="H87" i="6"/>
  <c r="Q75" i="17"/>
  <c r="M16" i="6"/>
  <c r="M18" i="6"/>
  <c r="M78" i="6"/>
  <c r="M80" i="6"/>
  <c r="K21" i="21" s="1"/>
  <c r="I16" i="17"/>
  <c r="I18" i="17"/>
  <c r="F16" i="17"/>
  <c r="F78" i="17"/>
  <c r="G16" i="17"/>
  <c r="G18" i="17"/>
  <c r="J16" i="17"/>
  <c r="J78" i="17"/>
  <c r="F18" i="6"/>
  <c r="C19" i="21"/>
  <c r="P75" i="6"/>
  <c r="N16" i="6"/>
  <c r="P16" i="6"/>
  <c r="I19" i="21"/>
  <c r="G78" i="6"/>
  <c r="G18" i="6"/>
  <c r="I15" i="6"/>
  <c r="G78" i="17"/>
  <c r="J12" i="21"/>
  <c r="L80" i="17"/>
  <c r="L82" i="17" s="1"/>
  <c r="J15" i="21" s="1"/>
  <c r="K12" i="21"/>
  <c r="D87" i="6"/>
  <c r="L12" i="21"/>
  <c r="N80" i="17"/>
  <c r="L14" i="21" s="1"/>
  <c r="H78" i="17"/>
  <c r="H18" i="17"/>
  <c r="E78" i="17"/>
  <c r="C12" i="21"/>
  <c r="U14" i="6"/>
  <c r="I80" i="17"/>
  <c r="J14" i="6"/>
  <c r="H15" i="6"/>
  <c r="H16" i="6"/>
  <c r="D78" i="17"/>
  <c r="G75" i="6"/>
  <c r="G87" i="6"/>
  <c r="I14" i="6"/>
  <c r="F75" i="6"/>
  <c r="F87" i="6"/>
  <c r="M79" i="16"/>
  <c r="L7" i="21" s="1"/>
  <c r="E81" i="16"/>
  <c r="C8" i="21"/>
  <c r="L16" i="6"/>
  <c r="L18" i="6"/>
  <c r="L78" i="6"/>
  <c r="J15" i="6"/>
  <c r="F15" i="16"/>
  <c r="H15" i="16"/>
  <c r="H17" i="16"/>
  <c r="O79" i="16"/>
  <c r="O81" i="16" s="1"/>
  <c r="N8" i="21" s="1"/>
  <c r="N7" i="21"/>
  <c r="P78" i="17"/>
  <c r="E82" i="6"/>
  <c r="C22" i="21"/>
  <c r="D82" i="6"/>
  <c r="B22" i="21"/>
  <c r="F18" i="17"/>
  <c r="I77" i="16"/>
  <c r="H5" i="21"/>
  <c r="I17" i="16"/>
  <c r="I80" i="16"/>
  <c r="G77" i="16"/>
  <c r="G17" i="16"/>
  <c r="G80" i="16"/>
  <c r="F77" i="16"/>
  <c r="E5" i="21"/>
  <c r="F17" i="16"/>
  <c r="F80" i="16"/>
  <c r="N18" i="6"/>
  <c r="N78" i="6"/>
  <c r="N80" i="6"/>
  <c r="N82" i="6"/>
  <c r="L22" i="21"/>
  <c r="S80" i="17"/>
  <c r="Q14" i="21" s="1"/>
  <c r="Q13" i="21"/>
  <c r="U28" i="17"/>
  <c r="S27" i="6"/>
  <c r="R63" i="6"/>
  <c r="O12" i="21"/>
  <c r="Q80" i="17"/>
  <c r="Q82" i="17"/>
  <c r="O15" i="21"/>
  <c r="R22" i="6"/>
  <c r="R24" i="6"/>
  <c r="R25" i="6"/>
  <c r="I16" i="6"/>
  <c r="I18" i="6"/>
  <c r="K79" i="16"/>
  <c r="J7" i="21" s="1"/>
  <c r="J5" i="21"/>
  <c r="K19" i="21"/>
  <c r="N14" i="1"/>
  <c r="N81" i="16"/>
  <c r="M8" i="21" s="1"/>
  <c r="L77" i="16"/>
  <c r="K5" i="21"/>
  <c r="L80" i="16"/>
  <c r="J16" i="6"/>
  <c r="J18" i="6"/>
  <c r="M81" i="16"/>
  <c r="L8" i="21"/>
  <c r="Q75" i="6"/>
  <c r="R75" i="17"/>
  <c r="R94" i="6"/>
  <c r="D19" i="21"/>
  <c r="U18" i="17"/>
  <c r="U78" i="17"/>
  <c r="U16" i="6"/>
  <c r="U18" i="6"/>
  <c r="J89" i="6"/>
  <c r="F82" i="6"/>
  <c r="D22" i="21"/>
  <c r="E19" i="21"/>
  <c r="G80" i="6"/>
  <c r="G82" i="6" s="1"/>
  <c r="E22" i="21" s="1"/>
  <c r="H78" i="6"/>
  <c r="H80" i="6"/>
  <c r="H82" i="6" s="1"/>
  <c r="F22" i="21" s="1"/>
  <c r="H18" i="6"/>
  <c r="E80" i="17"/>
  <c r="E82" i="17"/>
  <c r="E12" i="21"/>
  <c r="G80" i="17"/>
  <c r="G82" i="17" s="1"/>
  <c r="E15" i="21" s="1"/>
  <c r="I82" i="17"/>
  <c r="G15" i="21" s="1"/>
  <c r="G14" i="21"/>
  <c r="D80" i="17"/>
  <c r="D82" i="17"/>
  <c r="B12" i="21"/>
  <c r="F80" i="17"/>
  <c r="F82" i="17"/>
  <c r="D12" i="21"/>
  <c r="F12" i="21"/>
  <c r="H12" i="21"/>
  <c r="J18" i="17"/>
  <c r="N82" i="17"/>
  <c r="L15" i="21" s="1"/>
  <c r="I79" i="16"/>
  <c r="I81" i="16" s="1"/>
  <c r="H8" i="21" s="1"/>
  <c r="H7" i="21"/>
  <c r="L80" i="6"/>
  <c r="J21" i="21"/>
  <c r="J19" i="21"/>
  <c r="B8" i="21"/>
  <c r="H80" i="16"/>
  <c r="H77" i="16"/>
  <c r="G5" i="21"/>
  <c r="N12" i="21"/>
  <c r="S12" i="21"/>
  <c r="O20" i="21"/>
  <c r="L21" i="21"/>
  <c r="L19" i="21"/>
  <c r="R80" i="6"/>
  <c r="R82" i="6" s="1"/>
  <c r="P22" i="21" s="1"/>
  <c r="F5" i="21"/>
  <c r="F79" i="16"/>
  <c r="F81" i="16"/>
  <c r="E8" i="21"/>
  <c r="S80" i="6"/>
  <c r="S82" i="6" s="1"/>
  <c r="Q22" i="21" s="1"/>
  <c r="Q21" i="21"/>
  <c r="U29" i="17"/>
  <c r="S28" i="6"/>
  <c r="I78" i="6"/>
  <c r="I80" i="6"/>
  <c r="I82" i="6" s="1"/>
  <c r="G22" i="21" s="1"/>
  <c r="J78" i="6"/>
  <c r="Q18" i="6"/>
  <c r="Q78" i="6"/>
  <c r="O19" i="21"/>
  <c r="S19" i="21"/>
  <c r="F19" i="21"/>
  <c r="B14" i="21"/>
  <c r="B15" i="21"/>
  <c r="C14" i="21"/>
  <c r="C15" i="21"/>
  <c r="D15" i="21"/>
  <c r="D14" i="21"/>
  <c r="L82" i="6"/>
  <c r="J22" i="21"/>
  <c r="O13" i="21"/>
  <c r="O14" i="21"/>
  <c r="G19" i="21"/>
  <c r="E7" i="21"/>
  <c r="S29" i="6"/>
  <c r="H19" i="21"/>
  <c r="K14" i="1"/>
  <c r="G14" i="1"/>
  <c r="Q80" i="6"/>
  <c r="Q82" i="6"/>
  <c r="O22" i="21" s="1"/>
  <c r="S30" i="6"/>
  <c r="U31" i="17"/>
  <c r="O21" i="21"/>
  <c r="S31" i="6"/>
  <c r="U32" i="17"/>
  <c r="S32" i="6"/>
  <c r="U33" i="17"/>
  <c r="S33" i="6"/>
  <c r="U34" i="17"/>
  <c r="S34" i="6"/>
  <c r="U35" i="17"/>
  <c r="S35" i="6"/>
  <c r="U36" i="17"/>
  <c r="O14" i="1"/>
  <c r="U37" i="17"/>
  <c r="S36" i="6"/>
  <c r="U38" i="17"/>
  <c r="S37" i="6"/>
  <c r="S38" i="6"/>
  <c r="S39" i="6"/>
  <c r="S40" i="6"/>
  <c r="S41" i="6"/>
  <c r="S42" i="6"/>
  <c r="S43" i="6"/>
  <c r="S45" i="6"/>
  <c r="S44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7" i="6"/>
  <c r="S66" i="6"/>
  <c r="S68" i="6"/>
  <c r="S69" i="6"/>
  <c r="E10" i="4"/>
  <c r="S74" i="6"/>
  <c r="S75" i="6"/>
  <c r="U74" i="6"/>
  <c r="U75" i="6"/>
  <c r="N58" i="1"/>
  <c r="N57" i="1"/>
  <c r="K16" i="1"/>
  <c r="K17" i="1" s="1"/>
  <c r="N55" i="1"/>
  <c r="O55" i="1"/>
  <c r="O56" i="1"/>
  <c r="O57" i="1"/>
  <c r="O58" i="1"/>
  <c r="G16" i="1" l="1"/>
  <c r="T64" i="16"/>
  <c r="T65" i="6"/>
  <c r="U65" i="6" s="1"/>
  <c r="T63" i="16"/>
  <c r="T64" i="6"/>
  <c r="U64" i="6" s="1"/>
  <c r="N62" i="1"/>
  <c r="K18" i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T34" i="6"/>
  <c r="U34" i="6" s="1"/>
  <c r="T62" i="16"/>
  <c r="T63" i="6"/>
  <c r="U63" i="6" s="1"/>
  <c r="T38" i="6"/>
  <c r="U38" i="6" s="1"/>
  <c r="N61" i="1"/>
  <c r="T57" i="6"/>
  <c r="U57" i="6" s="1"/>
  <c r="T48" i="6"/>
  <c r="U48" i="6" s="1"/>
  <c r="T79" i="17"/>
  <c r="T55" i="6"/>
  <c r="U55" i="6" s="1"/>
  <c r="T40" i="6"/>
  <c r="U40" i="6" s="1"/>
  <c r="T33" i="6"/>
  <c r="U33" i="6" s="1"/>
  <c r="T23" i="6"/>
  <c r="U23" i="6" s="1"/>
  <c r="T31" i="6"/>
  <c r="U31" i="6" s="1"/>
  <c r="T49" i="6"/>
  <c r="U49" i="6" s="1"/>
  <c r="T47" i="6"/>
  <c r="U47" i="6" s="1"/>
  <c r="T39" i="6"/>
  <c r="U39" i="6" s="1"/>
  <c r="T37" i="6"/>
  <c r="U37" i="6" s="1"/>
  <c r="T57" i="16"/>
  <c r="T58" i="6"/>
  <c r="U58" i="6" s="1"/>
  <c r="T29" i="16"/>
  <c r="T30" i="6"/>
  <c r="U30" i="6" s="1"/>
  <c r="T61" i="6"/>
  <c r="U61" i="6" s="1"/>
  <c r="T60" i="16"/>
  <c r="T41" i="6"/>
  <c r="U41" i="6" s="1"/>
  <c r="T40" i="16"/>
  <c r="T21" i="16"/>
  <c r="T22" i="6"/>
  <c r="U22" i="6" s="1"/>
  <c r="T46" i="6"/>
  <c r="U46" i="6" s="1"/>
  <c r="T45" i="16"/>
  <c r="T24" i="6"/>
  <c r="U24" i="6" s="1"/>
  <c r="T23" i="16"/>
  <c r="T28" i="16"/>
  <c r="T29" i="6"/>
  <c r="U29" i="6" s="1"/>
  <c r="T25" i="16"/>
  <c r="T26" i="6"/>
  <c r="U26" i="6" s="1"/>
  <c r="T20" i="16"/>
  <c r="T21" i="6"/>
  <c r="U21" i="6" s="1"/>
  <c r="T54" i="6"/>
  <c r="U54" i="6" s="1"/>
  <c r="T53" i="16"/>
  <c r="T44" i="16"/>
  <c r="T45" i="6"/>
  <c r="U45" i="6" s="1"/>
  <c r="T56" i="6"/>
  <c r="U56" i="6" s="1"/>
  <c r="T55" i="16"/>
  <c r="T41" i="16"/>
  <c r="T42" i="6"/>
  <c r="U42" i="6" s="1"/>
  <c r="T32" i="16"/>
  <c r="T53" i="6"/>
  <c r="U53" i="6" s="1"/>
  <c r="T30" i="16"/>
  <c r="T50" i="6"/>
  <c r="U50" i="6" s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T59" i="16"/>
  <c r="T60" i="6"/>
  <c r="U60" i="6" s="1"/>
  <c r="T27" i="16"/>
  <c r="T28" i="6"/>
  <c r="U28" i="6" s="1"/>
  <c r="T32" i="6"/>
  <c r="U32" i="6" s="1"/>
  <c r="T31" i="16"/>
  <c r="T43" i="16"/>
  <c r="T44" i="6"/>
  <c r="U44" i="6" s="1"/>
  <c r="T61" i="16"/>
  <c r="T62" i="6"/>
  <c r="U62" i="6" s="1"/>
  <c r="T34" i="16"/>
  <c r="T35" i="6"/>
  <c r="U35" i="6" s="1"/>
  <c r="T47" i="16"/>
  <c r="T36" i="16"/>
  <c r="T51" i="16"/>
  <c r="T52" i="6"/>
  <c r="U52" i="6" s="1"/>
  <c r="T46" i="16"/>
  <c r="T42" i="16"/>
  <c r="T43" i="6"/>
  <c r="U43" i="6" s="1"/>
  <c r="T19" i="6"/>
  <c r="T18" i="16"/>
  <c r="S78" i="16"/>
  <c r="R6" i="21" s="1"/>
  <c r="S6" i="21" s="1"/>
  <c r="T35" i="16"/>
  <c r="T36" i="6"/>
  <c r="U36" i="6" s="1"/>
  <c r="T56" i="16"/>
  <c r="T50" i="16"/>
  <c r="T51" i="6"/>
  <c r="U51" i="6" s="1"/>
  <c r="T54" i="16"/>
  <c r="T25" i="6"/>
  <c r="U25" i="6" s="1"/>
  <c r="T39" i="16"/>
  <c r="T58" i="16"/>
  <c r="T59" i="6"/>
  <c r="U59" i="6" s="1"/>
  <c r="T26" i="16"/>
  <c r="T27" i="6"/>
  <c r="U27" i="6" s="1"/>
  <c r="T19" i="16"/>
  <c r="T20" i="6"/>
  <c r="U20" i="6" s="1"/>
  <c r="N60" i="1"/>
  <c r="O60" i="1" s="1"/>
  <c r="J82" i="6"/>
  <c r="H22" i="21" s="1"/>
  <c r="H21" i="21"/>
  <c r="K82" i="6"/>
  <c r="P21" i="21"/>
  <c r="E21" i="21"/>
  <c r="M82" i="6"/>
  <c r="K22" i="21" s="1"/>
  <c r="O80" i="6"/>
  <c r="G21" i="21"/>
  <c r="P82" i="6"/>
  <c r="N22" i="21" s="1"/>
  <c r="F21" i="21"/>
  <c r="P82" i="17"/>
  <c r="N15" i="21" s="1"/>
  <c r="N14" i="21"/>
  <c r="S14" i="21" s="1"/>
  <c r="M14" i="21"/>
  <c r="O82" i="17"/>
  <c r="M15" i="21" s="1"/>
  <c r="K14" i="21"/>
  <c r="M82" i="17"/>
  <c r="K15" i="21" s="1"/>
  <c r="R82" i="17"/>
  <c r="P15" i="21" s="1"/>
  <c r="P14" i="21"/>
  <c r="H14" i="21"/>
  <c r="J82" i="17"/>
  <c r="H15" i="21" s="1"/>
  <c r="J14" i="21"/>
  <c r="H80" i="17"/>
  <c r="N13" i="21"/>
  <c r="S82" i="17"/>
  <c r="Q15" i="21" s="1"/>
  <c r="H13" i="21"/>
  <c r="E14" i="21"/>
  <c r="P13" i="21"/>
  <c r="G81" i="16"/>
  <c r="F8" i="21" s="1"/>
  <c r="F7" i="21"/>
  <c r="H81" i="16"/>
  <c r="G8" i="21" s="1"/>
  <c r="G7" i="21"/>
  <c r="P79" i="16"/>
  <c r="G6" i="21"/>
  <c r="F6" i="21"/>
  <c r="K81" i="16"/>
  <c r="J8" i="21" s="1"/>
  <c r="L79" i="16"/>
  <c r="J79" i="16"/>
  <c r="R81" i="16"/>
  <c r="Q8" i="21" s="1"/>
  <c r="O61" i="1" l="1"/>
  <c r="O62" i="1" s="1"/>
  <c r="R13" i="21"/>
  <c r="S13" i="21" s="1"/>
  <c r="T80" i="17"/>
  <c r="D6" i="4"/>
  <c r="D7" i="4" s="1"/>
  <c r="S79" i="16"/>
  <c r="C6" i="4"/>
  <c r="T79" i="6"/>
  <c r="U19" i="6"/>
  <c r="U79" i="6" s="1"/>
  <c r="U80" i="6" s="1"/>
  <c r="U82" i="6" s="1"/>
  <c r="T78" i="16"/>
  <c r="T79" i="16" s="1"/>
  <c r="T81" i="16" s="1"/>
  <c r="O82" i="6"/>
  <c r="M22" i="21" s="1"/>
  <c r="M21" i="21"/>
  <c r="S21" i="21" s="1"/>
  <c r="I22" i="21"/>
  <c r="K87" i="6"/>
  <c r="H82" i="17"/>
  <c r="F15" i="21" s="1"/>
  <c r="F14" i="21"/>
  <c r="C7" i="4"/>
  <c r="C11" i="4" s="1"/>
  <c r="P81" i="16"/>
  <c r="O8" i="21" s="1"/>
  <c r="O7" i="21"/>
  <c r="I7" i="21"/>
  <c r="J81" i="16"/>
  <c r="I8" i="21" s="1"/>
  <c r="K7" i="21"/>
  <c r="L81" i="16"/>
  <c r="K8" i="21" s="1"/>
  <c r="E6" i="4" l="1"/>
  <c r="E7" i="4" s="1"/>
  <c r="E11" i="4" s="1"/>
  <c r="D12" i="4"/>
  <c r="D14" i="4" s="1"/>
  <c r="D11" i="4"/>
  <c r="R14" i="21"/>
  <c r="T82" i="17"/>
  <c r="R15" i="21" s="1"/>
  <c r="S15" i="21" s="1"/>
  <c r="R20" i="21"/>
  <c r="S20" i="21" s="1"/>
  <c r="T80" i="6"/>
  <c r="R7" i="21"/>
  <c r="S7" i="21" s="1"/>
  <c r="S81" i="16"/>
  <c r="R8" i="21" s="1"/>
  <c r="S8" i="21" s="1"/>
  <c r="C12" i="4"/>
  <c r="C14" i="4" s="1"/>
  <c r="E12" i="4" l="1"/>
  <c r="E14" i="4" s="1"/>
  <c r="T82" i="6"/>
  <c r="R22" i="21" s="1"/>
  <c r="S22" i="21" s="1"/>
  <c r="R2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<sst xmlns="http://schemas.openxmlformats.org/spreadsheetml/2006/main" count="337" uniqueCount="128">
  <si>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</si>
  <si>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</si>
  <si>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</si>
  <si>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</si>
  <si>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</si>
  <si>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</si>
  <si>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</si>
  <si>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</si>
  <si>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</si>
  <si>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</si>
  <si>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</si>
  <si>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</si>
  <si>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</si>
  <si>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</si>
  <si>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</si>
  <si>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</si>
  <si>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</si>
  <si>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</si>
  <si>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</si>
  <si>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</si>
  <si>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</si>
  <si>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</si>
  <si>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</si>
  <si>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</si>
  <si>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</si>
  <si>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</si>
  <si>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</si>
  <si>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</si>
  <si>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</si>
  <si>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</si>
  <si>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</si>
  <si>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</si>
  <si>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</si>
  <si>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</si>
  <si>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</si>
  <si>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</si>
  <si>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</si>
  <si>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</si>
  <si>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</si>
  <si>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</si>
  <si>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</si>
  <si>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</si>
  <si>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</si>
  <si>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</si>
  <si>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</si>
  <si>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</si>
  <si>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</si>
  <si>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</si>
  <si>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</si>
  <si>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</si>
  <si>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</si>
  <si>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</si>
  <si>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</si>
  <si>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</si>
  <si>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</si>
  <si>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</si>
  <si>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</si>
  <si>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</si>
  <si>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</si>
  <si>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</si>
  <si>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</si>
  <si>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</si>
  <si>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</si>
  <si>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</si>
  <si>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</si>
  <si>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</si>
  <si>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</si>
  <si>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</si>
  <si>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</si>
  <si>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</si>
  <si>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</si>
  <si>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</si>
  <si>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</si>
  <si>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</si>
  <si>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</si>
  <si>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</si>
  <si>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</si>
  <si>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</si>
  <si>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</si>
  <si>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</si>
  <si>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</si>
  <si>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</si>
  <si>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</si>
  <si>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</si>
  <si>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</si>
  <si>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</si>
  <si>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</si>
  <si>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</si>
  <si>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</si>
  <si>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</si>
  <si>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</si>
  <si>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</si>
  <si>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</si>
  <si>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</si>
  <si>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</si>
  <si>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</si>
  <si>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</si>
  <si>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</si>
  <si>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</si>
  <si>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</si>
  <si>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</si>
  <si>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</si>
  <si>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</si>
  <si>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</si>
  <si>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</si>
  <si>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</si>
  <si>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</si>
  <si>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</si>
  <si>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</si>
  <si>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</si>
  <si>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</si>
  <si>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</si>
  <si>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</si>
  <si>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</si>
  <si>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</si>
  <si>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</si>
  <si>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</si>
  <si>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</si>
  <si>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</si>
  <si>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</si>
  <si>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</si>
  <si>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</si>
  <si>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</si>
  <si>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</si>
  <si>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</si>
  <si>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</si>
  <si>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</si>
  <si>
    <t>2024/25 Marketing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</si>
</sst>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chartsheet" Target="chartsheets/sheet11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441440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501491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16833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11480</c:v>
                </c:pt>
                <c:pt idx="44">
                  <c:v>13945</c:v>
                </c:pt>
                <c:pt idx="45">
                  <c:v>44584</c:v>
                </c:pt>
                <c:pt idx="46">
                  <c:v>36714</c:v>
                </c:pt>
                <c:pt idx="47">
                  <c:v>30871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334890.40000000002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555858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513791.6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171464.2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65874.399999999994</c:v>
                </c:pt>
                <c:pt idx="23">
                  <c:v>22800.2</c:v>
                </c:pt>
                <c:pt idx="24">
                  <c:v>27886.2</c:v>
                </c:pt>
                <c:pt idx="25">
                  <c:v>23279.599999999999</c:v>
                </c:pt>
                <c:pt idx="26">
                  <c:v>32346.6</c:v>
                </c:pt>
                <c:pt idx="27">
                  <c:v>30491.200000000001</c:v>
                </c:pt>
                <c:pt idx="28">
                  <c:v>15921.8</c:v>
                </c:pt>
                <c:pt idx="29">
                  <c:v>13540.6</c:v>
                </c:pt>
                <c:pt idx="30">
                  <c:v>26853</c:v>
                </c:pt>
                <c:pt idx="31">
                  <c:v>18464.2</c:v>
                </c:pt>
                <c:pt idx="32">
                  <c:v>13769.8</c:v>
                </c:pt>
                <c:pt idx="33">
                  <c:v>9839.6</c:v>
                </c:pt>
                <c:pt idx="34">
                  <c:v>7019.2</c:v>
                </c:pt>
                <c:pt idx="35">
                  <c:v>15204.6</c:v>
                </c:pt>
                <c:pt idx="36">
                  <c:v>4165.3999999999996</c:v>
                </c:pt>
                <c:pt idx="37">
                  <c:v>8791.4</c:v>
                </c:pt>
                <c:pt idx="38">
                  <c:v>11756.2</c:v>
                </c:pt>
                <c:pt idx="39">
                  <c:v>24860.6</c:v>
                </c:pt>
                <c:pt idx="40">
                  <c:v>19169.8</c:v>
                </c:pt>
                <c:pt idx="41">
                  <c:v>15727</c:v>
                </c:pt>
                <c:pt idx="42">
                  <c:v>15930.8</c:v>
                </c:pt>
                <c:pt idx="43">
                  <c:v>21146.400000000001</c:v>
                </c:pt>
                <c:pt idx="44">
                  <c:v>16745.8</c:v>
                </c:pt>
                <c:pt idx="45">
                  <c:v>15102</c:v>
                </c:pt>
                <c:pt idx="46">
                  <c:v>23628</c:v>
                </c:pt>
                <c:pt idx="47">
                  <c:v>29714.799999999999</c:v>
                </c:pt>
                <c:pt idx="48">
                  <c:v>31134.400000000001</c:v>
                </c:pt>
                <c:pt idx="49">
                  <c:v>13136.6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352256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104646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48027</c:v>
                </c:pt>
                <c:pt idx="18">
                  <c:v>29495</c:v>
                </c:pt>
                <c:pt idx="19">
                  <c:v>29333</c:v>
                </c:pt>
                <c:pt idx="20">
                  <c:v>25813</c:v>
                </c:pt>
                <c:pt idx="21">
                  <c:v>37028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32266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33537</c:v>
                </c:pt>
                <c:pt idx="31">
                  <c:v>18561</c:v>
                </c:pt>
                <c:pt idx="32">
                  <c:v>20863</c:v>
                </c:pt>
                <c:pt idx="33">
                  <c:v>14598</c:v>
                </c:pt>
                <c:pt idx="34">
                  <c:v>10531</c:v>
                </c:pt>
                <c:pt idx="35">
                  <c:v>5682</c:v>
                </c:pt>
                <c:pt idx="36">
                  <c:v>9872</c:v>
                </c:pt>
                <c:pt idx="37">
                  <c:v>14397</c:v>
                </c:pt>
                <c:pt idx="38">
                  <c:v>13951</c:v>
                </c:pt>
                <c:pt idx="39">
                  <c:v>34047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24969</c:v>
                </c:pt>
                <c:pt idx="44">
                  <c:v>19427</c:v>
                </c:pt>
                <c:pt idx="45">
                  <c:v>32637</c:v>
                </c:pt>
                <c:pt idx="46">
                  <c:v>35606</c:v>
                </c:pt>
                <c:pt idx="47">
                  <c:v>44270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  <c:pt idx="33">
                  <c:v>7826.833333333333</c:v>
                </c:pt>
                <c:pt idx="34">
                  <c:v>6533.5</c:v>
                </c:pt>
                <c:pt idx="35">
                  <c:v>23607.666666666668</c:v>
                </c:pt>
                <c:pt idx="36">
                  <c:v>2639</c:v>
                </c:pt>
                <c:pt idx="37">
                  <c:v>6008.5</c:v>
                </c:pt>
                <c:pt idx="38">
                  <c:v>8000.166666666667</c:v>
                </c:pt>
                <c:pt idx="39">
                  <c:v>27940.833333333332</c:v>
                </c:pt>
                <c:pt idx="40">
                  <c:v>23376.666666666668</c:v>
                </c:pt>
                <c:pt idx="41">
                  <c:v>15081.833333333334</c:v>
                </c:pt>
                <c:pt idx="42">
                  <c:v>14736</c:v>
                </c:pt>
                <c:pt idx="43">
                  <c:v>34622.5</c:v>
                </c:pt>
                <c:pt idx="44">
                  <c:v>23244.833333333332</c:v>
                </c:pt>
                <c:pt idx="45">
                  <c:v>14913.5</c:v>
                </c:pt>
                <c:pt idx="46">
                  <c:v>19065.166666666668</c:v>
                </c:pt>
                <c:pt idx="47">
                  <c:v>33748</c:v>
                </c:pt>
                <c:pt idx="48">
                  <c:v>56338.5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441440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501491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16833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11480</c:v>
                </c:pt>
                <c:pt idx="44">
                  <c:v>13945</c:v>
                </c:pt>
                <c:pt idx="45">
                  <c:v>44584</c:v>
                </c:pt>
                <c:pt idx="46">
                  <c:v>36714</c:v>
                </c:pt>
                <c:pt idx="47">
                  <c:v>30871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352256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104646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48027</c:v>
                </c:pt>
                <c:pt idx="18">
                  <c:v>29495</c:v>
                </c:pt>
                <c:pt idx="19">
                  <c:v>29333</c:v>
                </c:pt>
                <c:pt idx="20">
                  <c:v>25813</c:v>
                </c:pt>
                <c:pt idx="21">
                  <c:v>37028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32266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33537</c:v>
                </c:pt>
                <c:pt idx="31">
                  <c:v>18561</c:v>
                </c:pt>
                <c:pt idx="32">
                  <c:v>20863</c:v>
                </c:pt>
                <c:pt idx="33">
                  <c:v>14598</c:v>
                </c:pt>
                <c:pt idx="34">
                  <c:v>10531</c:v>
                </c:pt>
                <c:pt idx="35">
                  <c:v>5682</c:v>
                </c:pt>
                <c:pt idx="36">
                  <c:v>9872</c:v>
                </c:pt>
                <c:pt idx="37">
                  <c:v>14397</c:v>
                </c:pt>
                <c:pt idx="38">
                  <c:v>13951</c:v>
                </c:pt>
                <c:pt idx="39">
                  <c:v>34047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24969</c:v>
                </c:pt>
                <c:pt idx="44">
                  <c:v>19427</c:v>
                </c:pt>
                <c:pt idx="45">
                  <c:v>32637</c:v>
                </c:pt>
                <c:pt idx="46">
                  <c:v>35606</c:v>
                </c:pt>
                <c:pt idx="47">
                  <c:v>44270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995479</c:v>
                </c:pt>
                <c:pt idx="3">
                  <c:v>1169048</c:v>
                </c:pt>
                <c:pt idx="4">
                  <c:v>1014286</c:v>
                </c:pt>
                <c:pt idx="5">
                  <c:v>892350</c:v>
                </c:pt>
                <c:pt idx="6">
                  <c:v>938730</c:v>
                </c:pt>
                <c:pt idx="7">
                  <c:v>728164</c:v>
                </c:pt>
                <c:pt idx="8">
                  <c:v>853747</c:v>
                </c:pt>
                <c:pt idx="9">
                  <c:v>541774</c:v>
                </c:pt>
                <c:pt idx="10">
                  <c:v>473316</c:v>
                </c:pt>
                <c:pt idx="11">
                  <c:v>361618</c:v>
                </c:pt>
                <c:pt idx="12">
                  <c:v>314424</c:v>
                </c:pt>
                <c:pt idx="13">
                  <c:v>152372</c:v>
                </c:pt>
                <c:pt idx="14">
                  <c:v>98302</c:v>
                </c:pt>
                <c:pt idx="15">
                  <c:v>98103</c:v>
                </c:pt>
                <c:pt idx="16">
                  <c:v>70656</c:v>
                </c:pt>
                <c:pt idx="17">
                  <c:v>95661</c:v>
                </c:pt>
                <c:pt idx="18">
                  <c:v>63544</c:v>
                </c:pt>
                <c:pt idx="19">
                  <c:v>62847</c:v>
                </c:pt>
                <c:pt idx="20">
                  <c:v>59544</c:v>
                </c:pt>
                <c:pt idx="21">
                  <c:v>75388</c:v>
                </c:pt>
                <c:pt idx="22">
                  <c:v>56239</c:v>
                </c:pt>
                <c:pt idx="23">
                  <c:v>65668</c:v>
                </c:pt>
                <c:pt idx="24">
                  <c:v>54117</c:v>
                </c:pt>
                <c:pt idx="25">
                  <c:v>66311</c:v>
                </c:pt>
                <c:pt idx="26">
                  <c:v>42568</c:v>
                </c:pt>
                <c:pt idx="27">
                  <c:v>40599</c:v>
                </c:pt>
                <c:pt idx="28">
                  <c:v>34830</c:v>
                </c:pt>
                <c:pt idx="29">
                  <c:v>33961</c:v>
                </c:pt>
                <c:pt idx="30">
                  <c:v>60580</c:v>
                </c:pt>
                <c:pt idx="31">
                  <c:v>42588</c:v>
                </c:pt>
                <c:pt idx="32">
                  <c:v>38399</c:v>
                </c:pt>
                <c:pt idx="33">
                  <c:v>25094</c:v>
                </c:pt>
                <c:pt idx="34">
                  <c:v>15554</c:v>
                </c:pt>
                <c:pt idx="35">
                  <c:v>10596</c:v>
                </c:pt>
                <c:pt idx="36">
                  <c:v>24008</c:v>
                </c:pt>
                <c:pt idx="37">
                  <c:v>32087</c:v>
                </c:pt>
                <c:pt idx="38">
                  <c:v>26880</c:v>
                </c:pt>
                <c:pt idx="39">
                  <c:v>50880</c:v>
                </c:pt>
                <c:pt idx="40">
                  <c:v>50384</c:v>
                </c:pt>
                <c:pt idx="41">
                  <c:v>42274</c:v>
                </c:pt>
                <c:pt idx="42">
                  <c:v>18878</c:v>
                </c:pt>
                <c:pt idx="43">
                  <c:v>36449</c:v>
                </c:pt>
                <c:pt idx="44">
                  <c:v>33372</c:v>
                </c:pt>
                <c:pt idx="45">
                  <c:v>77221</c:v>
                </c:pt>
                <c:pt idx="46">
                  <c:v>72320</c:v>
                </c:pt>
                <c:pt idx="47">
                  <c:v>75141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316006.85714285716</c:v>
                </c:pt>
                <c:pt idx="2">
                  <c:v>442252.71428571426</c:v>
                </c:pt>
                <c:pt idx="3">
                  <c:v>816031.42857142852</c:v>
                </c:pt>
                <c:pt idx="4">
                  <c:v>630050.14285714284</c:v>
                </c:pt>
                <c:pt idx="5">
                  <c:v>821766</c:v>
                </c:pt>
                <c:pt idx="6">
                  <c:v>998048</c:v>
                </c:pt>
                <c:pt idx="7">
                  <c:v>1166447.2857142857</c:v>
                </c:pt>
                <c:pt idx="8">
                  <c:v>1055680.5714285714</c:v>
                </c:pt>
                <c:pt idx="9">
                  <c:v>835419.71428571432</c:v>
                </c:pt>
                <c:pt idx="10">
                  <c:v>841907.14285714284</c:v>
                </c:pt>
                <c:pt idx="11">
                  <c:v>800509</c:v>
                </c:pt>
                <c:pt idx="12">
                  <c:v>999596.42857142852</c:v>
                </c:pt>
                <c:pt idx="13">
                  <c:v>570084.14285714284</c:v>
                </c:pt>
                <c:pt idx="14">
                  <c:v>485662.14285714284</c:v>
                </c:pt>
                <c:pt idx="15">
                  <c:v>400003.71428571426</c:v>
                </c:pt>
                <c:pt idx="16">
                  <c:v>350658.71428571426</c:v>
                </c:pt>
                <c:pt idx="17">
                  <c:v>333225</c:v>
                </c:pt>
                <c:pt idx="18">
                  <c:v>98357.142857142855</c:v>
                </c:pt>
                <c:pt idx="19">
                  <c:v>82913.28571428571</c:v>
                </c:pt>
                <c:pt idx="20">
                  <c:v>79576.571428571435</c:v>
                </c:pt>
                <c:pt idx="21">
                  <c:v>128602.14285714286</c:v>
                </c:pt>
                <c:pt idx="22">
                  <c:v>37645</c:v>
                </c:pt>
                <c:pt idx="23">
                  <c:v>42795.142857142855</c:v>
                </c:pt>
                <c:pt idx="24">
                  <c:v>36753.285714285717</c:v>
                </c:pt>
                <c:pt idx="25">
                  <c:v>83026.28571428571</c:v>
                </c:pt>
                <c:pt idx="26">
                  <c:v>39608.142857142855</c:v>
                </c:pt>
                <c:pt idx="27">
                  <c:v>24372.428571428572</c:v>
                </c:pt>
                <c:pt idx="28">
                  <c:v>21985.285714285714</c:v>
                </c:pt>
                <c:pt idx="29">
                  <c:v>43992.142857142855</c:v>
                </c:pt>
                <c:pt idx="30">
                  <c:v>47085</c:v>
                </c:pt>
                <c:pt idx="31">
                  <c:v>19900</c:v>
                </c:pt>
                <c:pt idx="32">
                  <c:v>17517.571428571428</c:v>
                </c:pt>
                <c:pt idx="33">
                  <c:v>13456.428571428571</c:v>
                </c:pt>
                <c:pt idx="34">
                  <c:v>36112.857142857145</c:v>
                </c:pt>
                <c:pt idx="35">
                  <c:v>6170.7142857142853</c:v>
                </c:pt>
                <c:pt idx="36">
                  <c:v>13550.571428571429</c:v>
                </c:pt>
                <c:pt idx="37">
                  <c:v>18429.857142857141</c:v>
                </c:pt>
                <c:pt idx="38">
                  <c:v>47217</c:v>
                </c:pt>
                <c:pt idx="39">
                  <c:v>42161</c:v>
                </c:pt>
                <c:pt idx="40">
                  <c:v>30064.714285714286</c:v>
                </c:pt>
                <c:pt idx="41">
                  <c:v>29839.857142857141</c:v>
                </c:pt>
                <c:pt idx="42">
                  <c:v>50925</c:v>
                </c:pt>
                <c:pt idx="43">
                  <c:v>38483.571428571428</c:v>
                </c:pt>
                <c:pt idx="44">
                  <c:v>28142.285714285714</c:v>
                </c:pt>
                <c:pt idx="45">
                  <c:v>38703.285714285717</c:v>
                </c:pt>
                <c:pt idx="46">
                  <c:v>56535.714285714283</c:v>
                </c:pt>
                <c:pt idx="47">
                  <c:v>73606.71428571429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1681579</c:v>
                </c:pt>
                <c:pt idx="5">
                  <c:v>2074410</c:v>
                </c:pt>
                <c:pt idx="6">
                  <c:v>2530464</c:v>
                </c:pt>
                <c:pt idx="7">
                  <c:v>2930109</c:v>
                </c:pt>
                <c:pt idx="8">
                  <c:v>3431600</c:v>
                </c:pt>
                <c:pt idx="9">
                  <c:v>3797050</c:v>
                </c:pt>
                <c:pt idx="10">
                  <c:v>4130200</c:v>
                </c:pt>
                <c:pt idx="11">
                  <c:v>4385954</c:v>
                </c:pt>
                <c:pt idx="12">
                  <c:v>4595732</c:v>
                </c:pt>
                <c:pt idx="13">
                  <c:v>4690050</c:v>
                </c:pt>
                <c:pt idx="14">
                  <c:v>4746840</c:v>
                </c:pt>
                <c:pt idx="15">
                  <c:v>4798948</c:v>
                </c:pt>
                <c:pt idx="16">
                  <c:v>4837276</c:v>
                </c:pt>
                <c:pt idx="17">
                  <c:v>4884910</c:v>
                </c:pt>
                <c:pt idx="18">
                  <c:v>4918959</c:v>
                </c:pt>
                <c:pt idx="19">
                  <c:v>4952473</c:v>
                </c:pt>
                <c:pt idx="20">
                  <c:v>4986204</c:v>
                </c:pt>
                <c:pt idx="21">
                  <c:v>5024564</c:v>
                </c:pt>
                <c:pt idx="22">
                  <c:v>5056121</c:v>
                </c:pt>
                <c:pt idx="23">
                  <c:v>5092550</c:v>
                </c:pt>
                <c:pt idx="24">
                  <c:v>5123667</c:v>
                </c:pt>
                <c:pt idx="25">
                  <c:v>5157712</c:v>
                </c:pt>
                <c:pt idx="26">
                  <c:v>5179680</c:v>
                </c:pt>
                <c:pt idx="27">
                  <c:v>5203571</c:v>
                </c:pt>
                <c:pt idx="28">
                  <c:v>5220972</c:v>
                </c:pt>
                <c:pt idx="29">
                  <c:v>5237538</c:v>
                </c:pt>
                <c:pt idx="30">
                  <c:v>5264581</c:v>
                </c:pt>
                <c:pt idx="31">
                  <c:v>5288608</c:v>
                </c:pt>
                <c:pt idx="32">
                  <c:v>5306144</c:v>
                </c:pt>
                <c:pt idx="33">
                  <c:v>5316640</c:v>
                </c:pt>
                <c:pt idx="34">
                  <c:v>5321663</c:v>
                </c:pt>
                <c:pt idx="35">
                  <c:v>5326577</c:v>
                </c:pt>
                <c:pt idx="36">
                  <c:v>5340713</c:v>
                </c:pt>
                <c:pt idx="37">
                  <c:v>5358403</c:v>
                </c:pt>
                <c:pt idx="38">
                  <c:v>5371332</c:v>
                </c:pt>
                <c:pt idx="39">
                  <c:v>5388165</c:v>
                </c:pt>
                <c:pt idx="40">
                  <c:v>5406783</c:v>
                </c:pt>
                <c:pt idx="41">
                  <c:v>5420729</c:v>
                </c:pt>
                <c:pt idx="42">
                  <c:v>5426810</c:v>
                </c:pt>
                <c:pt idx="43">
                  <c:v>5438290</c:v>
                </c:pt>
                <c:pt idx="44">
                  <c:v>5452235</c:v>
                </c:pt>
                <c:pt idx="45">
                  <c:v>5496819</c:v>
                </c:pt>
                <c:pt idx="46">
                  <c:v>5533533</c:v>
                </c:pt>
                <c:pt idx="47">
                  <c:v>5564404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1318174</c:v>
                </c:pt>
                <c:pt idx="3">
                  <c:v>2015478</c:v>
                </c:pt>
                <c:pt idx="4">
                  <c:v>2588324</c:v>
                </c:pt>
                <c:pt idx="5">
                  <c:v>3087843</c:v>
                </c:pt>
                <c:pt idx="6">
                  <c:v>3570519</c:v>
                </c:pt>
                <c:pt idx="7">
                  <c:v>3899038</c:v>
                </c:pt>
                <c:pt idx="8">
                  <c:v>4251294</c:v>
                </c:pt>
                <c:pt idx="9">
                  <c:v>4427618</c:v>
                </c:pt>
                <c:pt idx="10">
                  <c:v>4567784</c:v>
                </c:pt>
                <c:pt idx="11">
                  <c:v>4673648</c:v>
                </c:pt>
                <c:pt idx="12">
                  <c:v>4778294</c:v>
                </c:pt>
                <c:pt idx="13">
                  <c:v>4836348</c:v>
                </c:pt>
                <c:pt idx="14">
                  <c:v>4877860</c:v>
                </c:pt>
                <c:pt idx="15">
                  <c:v>4923855</c:v>
                </c:pt>
                <c:pt idx="16">
                  <c:v>4956183</c:v>
                </c:pt>
                <c:pt idx="17">
                  <c:v>5004210</c:v>
                </c:pt>
                <c:pt idx="18">
                  <c:v>5033705</c:v>
                </c:pt>
                <c:pt idx="19">
                  <c:v>5063038</c:v>
                </c:pt>
                <c:pt idx="20">
                  <c:v>5088851</c:v>
                </c:pt>
                <c:pt idx="21">
                  <c:v>5125879</c:v>
                </c:pt>
                <c:pt idx="22">
                  <c:v>5150561</c:v>
                </c:pt>
                <c:pt idx="23">
                  <c:v>5179800</c:v>
                </c:pt>
                <c:pt idx="24">
                  <c:v>5202800</c:v>
                </c:pt>
                <c:pt idx="25">
                  <c:v>5235066</c:v>
                </c:pt>
                <c:pt idx="26">
                  <c:v>5255666</c:v>
                </c:pt>
                <c:pt idx="27">
                  <c:v>5272374</c:v>
                </c:pt>
                <c:pt idx="28">
                  <c:v>5289803</c:v>
                </c:pt>
                <c:pt idx="29">
                  <c:v>5307198</c:v>
                </c:pt>
                <c:pt idx="30">
                  <c:v>5340735</c:v>
                </c:pt>
                <c:pt idx="31">
                  <c:v>5359296</c:v>
                </c:pt>
                <c:pt idx="32">
                  <c:v>5380159</c:v>
                </c:pt>
                <c:pt idx="33">
                  <c:v>5394757</c:v>
                </c:pt>
                <c:pt idx="34">
                  <c:v>5405288</c:v>
                </c:pt>
                <c:pt idx="35">
                  <c:v>5410970</c:v>
                </c:pt>
                <c:pt idx="36">
                  <c:v>5420842</c:v>
                </c:pt>
                <c:pt idx="37">
                  <c:v>5435239</c:v>
                </c:pt>
                <c:pt idx="38">
                  <c:v>5449190</c:v>
                </c:pt>
                <c:pt idx="39">
                  <c:v>5483237</c:v>
                </c:pt>
                <c:pt idx="40">
                  <c:v>5515003</c:v>
                </c:pt>
                <c:pt idx="41">
                  <c:v>5543331</c:v>
                </c:pt>
                <c:pt idx="42">
                  <c:v>5556128</c:v>
                </c:pt>
                <c:pt idx="43">
                  <c:v>5581097</c:v>
                </c:pt>
                <c:pt idx="44">
                  <c:v>5600524</c:v>
                </c:pt>
                <c:pt idx="45">
                  <c:v>5633161</c:v>
                </c:pt>
                <c:pt idx="46">
                  <c:v>5668767</c:v>
                </c:pt>
                <c:pt idx="47">
                  <c:v>5713037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1091090</c:v>
                </c:pt>
                <c:pt idx="2">
                  <c:v>2086569</c:v>
                </c:pt>
                <c:pt idx="3">
                  <c:v>3255617</c:v>
                </c:pt>
                <c:pt idx="4">
                  <c:v>4269871</c:v>
                </c:pt>
                <c:pt idx="5">
                  <c:v>5162221</c:v>
                </c:pt>
                <c:pt idx="6">
                  <c:v>6100951</c:v>
                </c:pt>
                <c:pt idx="7">
                  <c:v>6829115</c:v>
                </c:pt>
                <c:pt idx="8">
                  <c:v>7682890</c:v>
                </c:pt>
                <c:pt idx="9">
                  <c:v>8224664</c:v>
                </c:pt>
                <c:pt idx="10">
                  <c:v>8697980</c:v>
                </c:pt>
                <c:pt idx="11">
                  <c:v>9059598</c:v>
                </c:pt>
                <c:pt idx="12">
                  <c:v>9374093</c:v>
                </c:pt>
                <c:pt idx="13">
                  <c:v>9526465</c:v>
                </c:pt>
                <c:pt idx="14">
                  <c:v>9624746</c:v>
                </c:pt>
                <c:pt idx="15">
                  <c:v>9722886</c:v>
                </c:pt>
                <c:pt idx="16">
                  <c:v>9793542</c:v>
                </c:pt>
                <c:pt idx="17">
                  <c:v>9888485</c:v>
                </c:pt>
                <c:pt idx="18">
                  <c:v>9952029</c:v>
                </c:pt>
                <c:pt idx="19">
                  <c:v>10014876</c:v>
                </c:pt>
                <c:pt idx="20">
                  <c:v>10074420</c:v>
                </c:pt>
                <c:pt idx="21">
                  <c:v>10149672</c:v>
                </c:pt>
                <c:pt idx="22">
                  <c:v>10205911</c:v>
                </c:pt>
                <c:pt idx="23">
                  <c:v>10271608</c:v>
                </c:pt>
                <c:pt idx="24">
                  <c:v>10325725</c:v>
                </c:pt>
                <c:pt idx="25">
                  <c:v>10392187</c:v>
                </c:pt>
                <c:pt idx="26">
                  <c:v>10434755</c:v>
                </c:pt>
                <c:pt idx="27">
                  <c:v>10475354</c:v>
                </c:pt>
                <c:pt idx="28">
                  <c:v>10510199</c:v>
                </c:pt>
                <c:pt idx="29">
                  <c:v>10544160</c:v>
                </c:pt>
                <c:pt idx="30">
                  <c:v>10604558</c:v>
                </c:pt>
                <c:pt idx="31">
                  <c:v>10647146</c:v>
                </c:pt>
                <c:pt idx="32">
                  <c:v>10685545</c:v>
                </c:pt>
                <c:pt idx="33">
                  <c:v>10710735</c:v>
                </c:pt>
                <c:pt idx="34">
                  <c:v>10726061</c:v>
                </c:pt>
                <c:pt idx="35">
                  <c:v>10736657</c:v>
                </c:pt>
                <c:pt idx="36">
                  <c:v>10760808</c:v>
                </c:pt>
                <c:pt idx="37">
                  <c:v>10793435</c:v>
                </c:pt>
                <c:pt idx="38">
                  <c:v>10821257</c:v>
                </c:pt>
                <c:pt idx="39">
                  <c:v>10872363</c:v>
                </c:pt>
                <c:pt idx="40">
                  <c:v>10924351</c:v>
                </c:pt>
                <c:pt idx="41">
                  <c:v>10969483</c:v>
                </c:pt>
                <c:pt idx="42">
                  <c:v>10989792</c:v>
                </c:pt>
                <c:pt idx="43">
                  <c:v>11026241</c:v>
                </c:pt>
                <c:pt idx="44">
                  <c:v>11059613</c:v>
                </c:pt>
                <c:pt idx="45">
                  <c:v>11136834</c:v>
                </c:pt>
                <c:pt idx="46">
                  <c:v>11209154</c:v>
                </c:pt>
                <c:pt idx="47">
                  <c:v>11284295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  <c:pt idx="1">
                  <c:v> 1 776 372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11019387</c:v>
                </c:pt>
                <c:pt idx="13">
                  <c:v>13156333.714285716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12127045</c:v>
                </c:pt>
                <c:pt idx="13">
                  <c:v>13644574.714285716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0.97798750000000001</c:v>
                </c:pt>
                <c:pt idx="13">
                  <c:v>0.94889689917572517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6224103</c:v>
                </c:pt>
                <c:pt idx="7">
                  <c:v>5311233</c:v>
                </c:pt>
                <c:pt idx="8">
                  <c:v>8169298</c:v>
                </c:pt>
                <c:pt idx="9">
                  <c:v>7999725</c:v>
                </c:pt>
                <c:pt idx="10">
                  <c:v>7541586</c:v>
                </c:pt>
                <c:pt idx="11">
                  <c:v>8079331</c:v>
                </c:pt>
                <c:pt idx="12">
                  <c:v>5438290</c:v>
                </c:pt>
                <c:pt idx="13">
                  <c:v>7445646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11527005</c:v>
                </c:pt>
                <c:pt idx="1">
                  <c:v>10764932</c:v>
                </c:pt>
                <c:pt idx="2">
                  <c:v>13581109</c:v>
                </c:pt>
                <c:pt idx="3">
                  <c:v>9232766</c:v>
                </c:pt>
                <c:pt idx="4">
                  <c:v>6964037</c:v>
                </c:pt>
                <c:pt idx="5">
                  <c:v>15995627</c:v>
                </c:pt>
                <c:pt idx="6">
                  <c:v>6341472</c:v>
                </c:pt>
                <c:pt idx="7">
                  <c:v>5397131</c:v>
                </c:pt>
                <c:pt idx="8">
                  <c:v>8300539</c:v>
                </c:pt>
                <c:pt idx="9">
                  <c:v>8436761</c:v>
                </c:pt>
                <c:pt idx="10">
                  <c:v>7682774</c:v>
                </c:pt>
                <c:pt idx="11">
                  <c:v>8273536</c:v>
                </c:pt>
                <c:pt idx="12">
                  <c:v>5836582</c:v>
                </c:pt>
                <c:pt idx="13">
                  <c:v>7628192.4000000004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1.6977545964325518</c:v>
                </c:pt>
                <c:pt idx="1">
                  <c:v>1.9587354695117669</c:v>
                </c:pt>
                <c:pt idx="2">
                  <c:v>1.7934176646194588</c:v>
                </c:pt>
                <c:pt idx="3" formatCode="0.0%">
                  <c:v>1.9963212098017467</c:v>
                </c:pt>
                <c:pt idx="4" formatCode="0.0%">
                  <c:v>2.0680458911318005</c:v>
                </c:pt>
                <c:pt idx="5" formatCode="0.0%">
                  <c:v>1.6512467224114793</c:v>
                </c:pt>
                <c:pt idx="6" formatCode="0.0%">
                  <c:v>0.9606020395179321</c:v>
                </c:pt>
                <c:pt idx="7" formatCode="0.0%">
                  <c:v>1.0022527390900651</c:v>
                </c:pt>
                <c:pt idx="8">
                  <c:v>0.98683070770189185</c:v>
                </c:pt>
                <c:pt idx="9" formatCode="0.0%">
                  <c:v>1.0046155036913551</c:v>
                </c:pt>
                <c:pt idx="10" formatCode="0.0%">
                  <c:v>1.0012738172813762</c:v>
                </c:pt>
                <c:pt idx="11" formatCode="0.0%">
                  <c:v>0.99862051318261458</c:v>
                </c:pt>
                <c:pt idx="12" formatCode="0.0%">
                  <c:v>0.99177264231096007</c:v>
                </c:pt>
                <c:pt idx="13">
                  <c:v>0.98677146429285212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4480629</c:v>
                </c:pt>
                <c:pt idx="1">
                  <c:v>5328942</c:v>
                </c:pt>
                <c:pt idx="2">
                  <c:v>5861623</c:v>
                </c:pt>
                <c:pt idx="3">
                  <c:v>4538679</c:v>
                </c:pt>
                <c:pt idx="4">
                  <c:v>3622244</c:v>
                </c:pt>
                <c:pt idx="5">
                  <c:v>6234595</c:v>
                </c:pt>
                <c:pt idx="6">
                  <c:v>5495238</c:v>
                </c:pt>
                <c:pt idx="7">
                  <c:v>5228088</c:v>
                </c:pt>
                <c:pt idx="8">
                  <c:v>6152378</c:v>
                </c:pt>
                <c:pt idx="9">
                  <c:v>6867055</c:v>
                </c:pt>
                <c:pt idx="10">
                  <c:v>6965800</c:v>
                </c:pt>
                <c:pt idx="11">
                  <c:v>7047106</c:v>
                </c:pt>
                <c:pt idx="12">
                  <c:v>5581097</c:v>
                </c:pt>
                <c:pt idx="13">
                  <c:v>6292610.8333333312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4723674</c:v>
                </c:pt>
                <c:pt idx="1">
                  <c:v>5855911</c:v>
                </c:pt>
                <c:pt idx="2">
                  <c:v>6035284</c:v>
                </c:pt>
                <c:pt idx="3">
                  <c:v>4905799</c:v>
                </c:pt>
                <c:pt idx="4">
                  <c:v>4072199</c:v>
                </c:pt>
                <c:pt idx="5">
                  <c:v>6535237</c:v>
                </c:pt>
                <c:pt idx="6">
                  <c:v>5617786</c:v>
                </c:pt>
                <c:pt idx="7">
                  <c:v>5409133</c:v>
                </c:pt>
                <c:pt idx="8">
                  <c:v>6368869</c:v>
                </c:pt>
                <c:pt idx="9">
                  <c:v>7387326</c:v>
                </c:pt>
                <c:pt idx="10">
                  <c:v>7238660</c:v>
                </c:pt>
                <c:pt idx="11">
                  <c:v>7556400</c:v>
                </c:pt>
                <c:pt idx="12">
                  <c:v>6290463</c:v>
                </c:pt>
                <c:pt idx="13">
                  <c:v>6738267.2333333315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0.96449360897212477</c:v>
                </c:pt>
                <c:pt idx="1">
                  <c:v>0.99982584735930813</c:v>
                </c:pt>
                <c:pt idx="2">
                  <c:v>0.98013640388229428</c:v>
                </c:pt>
                <c:pt idx="3">
                  <c:v>1.0099265477871697</c:v>
                </c:pt>
                <c:pt idx="4">
                  <c:v>0.99727257320974816</c:v>
                </c:pt>
                <c:pt idx="5">
                  <c:v>0.99744154456654455</c:v>
                </c:pt>
                <c:pt idx="6">
                  <c:v>0.99960604982206402</c:v>
                </c:pt>
                <c:pt idx="7">
                  <c:v>1.0054150557620818</c:v>
                </c:pt>
                <c:pt idx="8" formatCode="0%">
                  <c:v>1.0027346296150517</c:v>
                </c:pt>
                <c:pt idx="9">
                  <c:v>1.0129337721102427</c:v>
                </c:pt>
                <c:pt idx="10">
                  <c:v>1.0011977869986168</c:v>
                </c:pt>
                <c:pt idx="11">
                  <c:v>1.0122085500036166</c:v>
                </c:pt>
                <c:pt idx="12">
                  <c:v>0.98673929411764705</c:v>
                </c:pt>
                <c:pt idx="13">
                  <c:v>0.97051905779174785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11019387</c:v>
                </c:pt>
                <c:pt idx="13">
                  <c:v>13156333.714285716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12127045</c:v>
                </c:pt>
                <c:pt idx="13">
                  <c:v>13644574.714285716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0.97798750000000001</c:v>
                </c:pt>
                <c:pt idx="13">
                  <c:v>0.94889689917572517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7"/>
                <c:pt idx="0">
                  <c:v>1.0022527390900651</c:v>
                </c:pt>
                <c:pt idx="1">
                  <c:v>0.98683070770189185</c:v>
                </c:pt>
                <c:pt idx="2">
                  <c:v>1.0046155036913551</c:v>
                </c:pt>
                <c:pt idx="3">
                  <c:v>1.0012738172813762</c:v>
                </c:pt>
                <c:pt idx="4">
                  <c:v>0.99862051318261458</c:v>
                </c:pt>
                <c:pt idx="5">
                  <c:v>0.99177264231096007</c:v>
                </c:pt>
                <c:pt idx="6">
                  <c:v>0.9966226368336395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7"/>
                <c:pt idx="0">
                  <c:v>1.0054150557620818</c:v>
                </c:pt>
                <c:pt idx="1">
                  <c:v>1.0027346296150517</c:v>
                </c:pt>
                <c:pt idx="2">
                  <c:v>1.0129337721102427</c:v>
                </c:pt>
                <c:pt idx="3">
                  <c:v>1.0011977869986168</c:v>
                </c:pt>
                <c:pt idx="4">
                  <c:v>1.0122085500036166</c:v>
                </c:pt>
                <c:pt idx="5">
                  <c:v>0.98673929411764705</c:v>
                </c:pt>
                <c:pt idx="6">
                  <c:v>1.003162806569035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7"/>
                <c:pt idx="0">
                  <c:v>1.0036830469112865</c:v>
                </c:pt>
                <c:pt idx="1">
                  <c:v>0.9933909601220906</c:v>
                </c:pt>
                <c:pt idx="2">
                  <c:v>1.0083814288445605</c:v>
                </c:pt>
                <c:pt idx="3">
                  <c:v>1.0012369321613097</c:v>
                </c:pt>
                <c:pt idx="4">
                  <c:v>1.0034681597251387</c:v>
                </c:pt>
                <c:pt idx="5">
                  <c:v>0.97798750000000001</c:v>
                </c:pt>
                <c:pt idx="6">
                  <c:v>0.99689299617061999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9731000</c:v>
                </c:pt>
                <c:pt idx="1">
                  <c:v>11016607</c:v>
                </c:pt>
                <c:pt idx="2">
                  <c:v>10495155</c:v>
                </c:pt>
                <c:pt idx="3">
                  <c:v>13275986</c:v>
                </c:pt>
                <c:pt idx="4">
                  <c:v>9057930</c:v>
                </c:pt>
                <c:pt idx="5">
                  <c:v>6675981</c:v>
                </c:pt>
                <c:pt idx="6">
                  <c:v>15385208</c:v>
                </c:pt>
                <c:pt idx="7">
                  <c:v>11720705</c:v>
                </c:pt>
                <c:pt idx="8">
                  <c:v>10537705</c:v>
                </c:pt>
                <c:pt idx="9">
                  <c:v>14317510</c:v>
                </c:pt>
                <c:pt idx="10">
                  <c:v>14865206</c:v>
                </c:pt>
                <c:pt idx="11">
                  <c:v>14507386</c:v>
                </c:pt>
                <c:pt idx="12">
                  <c:v>15126437</c:v>
                </c:pt>
                <c:pt idx="13">
                  <c:v>11019387</c:v>
                </c:pt>
                <c:pt idx="14">
                  <c:v>13156333.714285716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9913240</c:v>
                </c:pt>
                <c:pt idx="1">
                  <c:v>11770050</c:v>
                </c:pt>
                <c:pt idx="2">
                  <c:v>10921189</c:v>
                </c:pt>
                <c:pt idx="3">
                  <c:v>13754770</c:v>
                </c:pt>
                <c:pt idx="4">
                  <c:v>9599886</c:v>
                </c:pt>
                <c:pt idx="5">
                  <c:v>7496989</c:v>
                </c:pt>
                <c:pt idx="6">
                  <c:v>16189401</c:v>
                </c:pt>
                <c:pt idx="7">
                  <c:v>11960622</c:v>
                </c:pt>
                <c:pt idx="8">
                  <c:v>10804648</c:v>
                </c:pt>
                <c:pt idx="9">
                  <c:v>14665242</c:v>
                </c:pt>
                <c:pt idx="10">
                  <c:v>15822513</c:v>
                </c:pt>
                <c:pt idx="11">
                  <c:v>14921434</c:v>
                </c:pt>
                <c:pt idx="12">
                  <c:v>15829936</c:v>
                </c:pt>
                <c:pt idx="13">
                  <c:v>12127045</c:v>
                </c:pt>
                <c:pt idx="14">
                  <c:v>13644574.714285716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1.0027631205742629</c:v>
                </c:pt>
                <c:pt idx="1">
                  <c:v>1.0070951563121411</c:v>
                </c:pt>
                <c:pt idx="2">
                  <c:v>0.96198291010253079</c:v>
                </c:pt>
                <c:pt idx="3">
                  <c:v>1.001778614658666</c:v>
                </c:pt>
                <c:pt idx="4" formatCode="0.0%">
                  <c:v>1.0123824277851656</c:v>
                </c:pt>
                <c:pt idx="5" formatCode="0.0%">
                  <c:v>1.006201360823237</c:v>
                </c:pt>
                <c:pt idx="6" formatCode="0.0%">
                  <c:v>0.99694568631073344</c:v>
                </c:pt>
                <c:pt idx="7" formatCode="0.0%">
                  <c:v>1.0000520066889631</c:v>
                </c:pt>
                <c:pt idx="8" formatCode="0.0%">
                  <c:v>1.0036830469112865</c:v>
                </c:pt>
                <c:pt idx="9">
                  <c:v>0.9933909601220906</c:v>
                </c:pt>
                <c:pt idx="10">
                  <c:v>1.0083814288445605</c:v>
                </c:pt>
                <c:pt idx="11">
                  <c:v>1.0012369321613097</c:v>
                </c:pt>
                <c:pt idx="12">
                  <c:v>1.0034681597251387</c:v>
                </c:pt>
                <c:pt idx="13" formatCode="0.0%">
                  <c:v>0.97798750000000001</c:v>
                </c:pt>
                <c:pt idx="14">
                  <c:v>0.94889689917572517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C13" sqref="C13"/>
    </sheetView>
  </sheetViews>
  <sheetFormatPr defaultRowHeight="13.2" x14ac:dyDescent="0.25"/>
  <cols>
    <col min="2" max="2" width="50.44140625" customWidth="1"/>
    <col min="3" max="5" width="12.88671875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2"/>
      <c r="C2" s="453"/>
      <c r="D2" s="453"/>
      <c r="E2" s="453"/>
      <c r="F2" s="454"/>
      <c r="G2" s="362"/>
    </row>
    <row r="3" spans="2:8" ht="20.399999999999999" thickBot="1" x14ac:dyDescent="0.45">
      <c r="B3" s="455" t="s">
        <v>127</v>
      </c>
      <c r="C3" s="456"/>
      <c r="D3" s="456"/>
      <c r="E3" s="456"/>
      <c r="F3" s="457"/>
    </row>
    <row r="4" spans="2:8" ht="14.4" x14ac:dyDescent="0.3">
      <c r="B4" s="332"/>
      <c r="C4" s="419" t="s">
        <v>0</v>
      </c>
      <c r="D4" s="420" t="s">
        <v>1</v>
      </c>
      <c r="E4" s="419" t="s">
        <v>2</v>
      </c>
      <c r="F4" s="332"/>
    </row>
    <row r="5" spans="2:8" ht="14.4" x14ac:dyDescent="0.3">
      <c r="B5" s="333" t="s">
        <v>3</v>
      </c>
      <c r="C5" s="423">
        <f>'Summary -White maize'!S15</f>
        <v>398292</v>
      </c>
      <c r="D5" s="424">
        <f>'Summary -Yellow maize'!T16</f>
        <v>709366</v>
      </c>
      <c r="E5" s="423">
        <f>C5+D5</f>
        <v>1107658</v>
      </c>
      <c r="F5" s="338" t="s">
        <v>4</v>
      </c>
      <c r="G5" s="362"/>
    </row>
    <row r="6" spans="2:8" ht="13.8" x14ac:dyDescent="0.25">
      <c r="B6" s="334" t="s">
        <v>5</v>
      </c>
      <c r="C6" s="425">
        <f>'Summary -White maize'!S78</f>
        <v>5438290</v>
      </c>
      <c r="D6" s="426">
        <f>'Summary -Yellow maize'!T79</f>
        <v>5581097</v>
      </c>
      <c r="E6" s="423">
        <f>C6+D6</f>
        <v>11019387</v>
      </c>
      <c r="F6" s="339" t="s">
        <v>6</v>
      </c>
      <c r="G6" s="362"/>
    </row>
    <row r="7" spans="2:8" ht="15" thickBot="1" x14ac:dyDescent="0.35">
      <c r="B7" s="335" t="s">
        <v>7</v>
      </c>
      <c r="C7" s="427">
        <f>C5+C6</f>
        <v>5836582</v>
      </c>
      <c r="D7" s="428">
        <f>D5+D6</f>
        <v>6290463</v>
      </c>
      <c r="E7" s="427">
        <f>E5+E6</f>
        <v>12127045</v>
      </c>
      <c r="F7" s="340" t="s">
        <v>8</v>
      </c>
      <c r="H7" s="8"/>
    </row>
    <row r="8" spans="2:8" ht="15" thickTop="1" x14ac:dyDescent="0.3">
      <c r="B8" s="444" t="s">
        <v>125</v>
      </c>
      <c r="C8" s="429">
        <v>6055000</v>
      </c>
      <c r="D8" s="430">
        <v>6795000</v>
      </c>
      <c r="E8" s="429">
        <f>C8+D8</f>
        <v>12850000</v>
      </c>
      <c r="F8" s="445" t="s">
        <v>126</v>
      </c>
      <c r="G8" s="8"/>
      <c r="H8" s="8"/>
    </row>
    <row r="9" spans="2:8" ht="27.6" x14ac:dyDescent="0.25">
      <c r="B9" s="414" t="s">
        <v>124</v>
      </c>
      <c r="C9" s="431">
        <v>170000</v>
      </c>
      <c r="D9" s="432">
        <v>450000</v>
      </c>
      <c r="E9" s="431">
        <f>C9+D9</f>
        <v>620000</v>
      </c>
      <c r="F9" s="415" t="s">
        <v>123</v>
      </c>
    </row>
    <row r="10" spans="2:8" ht="28.8" x14ac:dyDescent="0.25">
      <c r="B10" s="417" t="s">
        <v>9</v>
      </c>
      <c r="C10" s="433">
        <f>C8-C9</f>
        <v>5885000</v>
      </c>
      <c r="D10" s="434">
        <f>D8-D9</f>
        <v>6345000</v>
      </c>
      <c r="E10" s="433">
        <f>E8-E9</f>
        <v>12230000</v>
      </c>
      <c r="F10" s="418" t="s">
        <v>121</v>
      </c>
      <c r="G10" s="14"/>
    </row>
    <row r="11" spans="2:8" ht="14.4" x14ac:dyDescent="0.3">
      <c r="B11" s="336" t="s">
        <v>10</v>
      </c>
      <c r="C11" s="440">
        <f>C7/C10</f>
        <v>0.99177264231096007</v>
      </c>
      <c r="D11" s="441">
        <f>D7/D10</f>
        <v>0.99140472813238767</v>
      </c>
      <c r="E11" s="440">
        <f>E7/E10</f>
        <v>0.99158176614881444</v>
      </c>
      <c r="F11" s="341" t="s">
        <v>11</v>
      </c>
    </row>
    <row r="12" spans="2:8" ht="13.8" x14ac:dyDescent="0.25">
      <c r="B12" s="337" t="s">
        <v>12</v>
      </c>
      <c r="C12" s="423">
        <f>C10-C7</f>
        <v>48418</v>
      </c>
      <c r="D12" s="424">
        <f>D10-D7</f>
        <v>54537</v>
      </c>
      <c r="E12" s="423">
        <f>E10-E7</f>
        <v>102955</v>
      </c>
      <c r="F12" s="342" t="s">
        <v>13</v>
      </c>
    </row>
    <row r="13" spans="2:8" ht="13.8" x14ac:dyDescent="0.25">
      <c r="B13" s="337" t="s">
        <v>14</v>
      </c>
      <c r="C13" s="435">
        <f>52-('Summary -White maize'!B65)</f>
        <v>4</v>
      </c>
      <c r="D13" s="435">
        <f>52-('Summary -Yellow maize'!B66)</f>
        <v>4</v>
      </c>
      <c r="E13" s="435">
        <f>52-('Summary -Total maize'!B66)</f>
        <v>4</v>
      </c>
      <c r="F13" s="342" t="s">
        <v>15</v>
      </c>
    </row>
    <row r="14" spans="2:8" ht="15" thickBot="1" x14ac:dyDescent="0.35">
      <c r="B14" s="421" t="s">
        <v>16</v>
      </c>
      <c r="C14" s="436">
        <f>C12/C13</f>
        <v>12104.5</v>
      </c>
      <c r="D14" s="437">
        <f>D12/D13</f>
        <v>13634.25</v>
      </c>
      <c r="E14" s="436">
        <f>E12/E13</f>
        <v>25738.75</v>
      </c>
      <c r="F14" s="422" t="s">
        <v>17</v>
      </c>
    </row>
    <row r="15" spans="2:8" ht="14.4" x14ac:dyDescent="0.3">
      <c r="B15" s="449" t="s">
        <v>18</v>
      </c>
      <c r="C15" s="450"/>
      <c r="D15" s="450"/>
      <c r="E15" s="450"/>
      <c r="F15" s="451"/>
    </row>
    <row r="16" spans="2:8" ht="14.4" x14ac:dyDescent="0.3">
      <c r="B16" s="458" t="s">
        <v>122</v>
      </c>
      <c r="C16" s="459"/>
      <c r="D16" s="459"/>
      <c r="E16" s="459"/>
      <c r="F16" s="460"/>
    </row>
    <row r="17" spans="2:6" ht="14.4" x14ac:dyDescent="0.3">
      <c r="B17" s="458" t="s">
        <v>19</v>
      </c>
      <c r="C17" s="459"/>
      <c r="D17" s="459"/>
      <c r="E17" s="459"/>
      <c r="F17" s="460"/>
    </row>
    <row r="18" spans="2:6" ht="14.4" x14ac:dyDescent="0.3">
      <c r="B18" s="458" t="s">
        <v>20</v>
      </c>
      <c r="C18" s="459"/>
      <c r="D18" s="459"/>
      <c r="E18" s="459"/>
      <c r="F18" s="460"/>
    </row>
    <row r="19" spans="2:6" ht="14.4" x14ac:dyDescent="0.3">
      <c r="B19" s="461" t="s">
        <v>21</v>
      </c>
      <c r="C19" s="462"/>
      <c r="D19" s="462"/>
      <c r="E19" s="462"/>
      <c r="F19" s="463"/>
    </row>
    <row r="20" spans="2:6" ht="15" thickBot="1" x14ac:dyDescent="0.35">
      <c r="B20" s="446" t="s">
        <v>22</v>
      </c>
      <c r="C20" s="447"/>
      <c r="D20" s="447"/>
      <c r="E20" s="447"/>
      <c r="F20" s="448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41" activePane="bottomRight" state="frozen"/>
      <selection pane="topRight" activeCell="D1" sqref="D1"/>
      <selection pane="bottomLeft" activeCell="A6" sqref="A6"/>
      <selection pane="bottomRight" activeCell="K65" sqref="K65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5" t="s">
        <v>23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3" customFormat="1" ht="18.600000000000001" thickTop="1" thickBot="1" x14ac:dyDescent="0.35">
      <c r="A3" s="32"/>
      <c r="B3" s="33"/>
      <c r="C3" s="255"/>
      <c r="D3" s="464" t="s">
        <v>24</v>
      </c>
      <c r="E3" s="464"/>
      <c r="F3" s="464"/>
      <c r="G3" s="464"/>
      <c r="H3" s="464" t="s">
        <v>25</v>
      </c>
      <c r="I3" s="464"/>
      <c r="J3" s="464"/>
      <c r="K3" s="464"/>
      <c r="L3" s="464" t="s">
        <v>26</v>
      </c>
      <c r="M3" s="464"/>
      <c r="N3" s="464"/>
      <c r="O3" s="464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5">
        <f t="shared" ref="D14:O14" si="10">SUM(D6:D13)</f>
        <v>334807</v>
      </c>
      <c r="E14" s="345">
        <f t="shared" si="10"/>
        <v>2342</v>
      </c>
      <c r="F14" s="345">
        <f t="shared" si="10"/>
        <v>337149</v>
      </c>
      <c r="G14" s="345">
        <f t="shared" si="10"/>
        <v>65903289</v>
      </c>
      <c r="H14" s="345">
        <f t="shared" si="10"/>
        <v>569998</v>
      </c>
      <c r="I14" s="345">
        <f t="shared" si="10"/>
        <v>20552</v>
      </c>
      <c r="J14" s="345">
        <f t="shared" si="10"/>
        <v>590550</v>
      </c>
      <c r="K14" s="345">
        <f t="shared" si="10"/>
        <v>58388934</v>
      </c>
      <c r="L14" s="345">
        <f t="shared" si="10"/>
        <v>904805</v>
      </c>
      <c r="M14" s="345">
        <f t="shared" si="10"/>
        <v>22894</v>
      </c>
      <c r="N14" s="345">
        <f t="shared" si="10"/>
        <v>927699</v>
      </c>
      <c r="O14" s="345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5" ht="14.4" x14ac:dyDescent="0.3">
      <c r="A16" s="29">
        <v>1</v>
      </c>
      <c r="B16" s="35">
        <v>1</v>
      </c>
      <c r="C16" s="351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-123836</v>
      </c>
      <c r="N16" s="36">
        <f>L16+M16</f>
        <v>313851</v>
      </c>
      <c r="O16" s="40">
        <f>L16+M16</f>
        <v>313851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15764</v>
      </c>
      <c r="N17" s="36">
        <f t="shared" ref="N17:N18" si="13">L17+M17</f>
        <v>777239</v>
      </c>
      <c r="O17" s="40">
        <f>O16+N17</f>
        <v>1091090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53" si="15">G17+F18</f>
        <v>768395</v>
      </c>
      <c r="H18" s="246">
        <v>616206</v>
      </c>
      <c r="I18" s="246">
        <v>12951</v>
      </c>
      <c r="J18" s="36">
        <f t="shared" si="12"/>
        <v>629157</v>
      </c>
      <c r="K18" s="40">
        <f t="shared" ref="K18:K19" si="16">K17+J18</f>
        <v>1318174</v>
      </c>
      <c r="L18" s="246">
        <v>976961</v>
      </c>
      <c r="M18" s="246">
        <v>18518</v>
      </c>
      <c r="N18" s="36">
        <f t="shared" si="13"/>
        <v>995479</v>
      </c>
      <c r="O18" s="40">
        <f t="shared" ref="O18:O53" si="17">O17+N18</f>
        <v>2086569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2015478</v>
      </c>
      <c r="L19" s="246">
        <v>1164821</v>
      </c>
      <c r="M19" s="246">
        <v>4227</v>
      </c>
      <c r="N19" s="36">
        <f>L19+M19</f>
        <v>1169048</v>
      </c>
      <c r="O19" s="40">
        <f t="shared" si="17"/>
        <v>3255617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79254</v>
      </c>
      <c r="F20" s="36">
        <f>D20+E20</f>
        <v>441440</v>
      </c>
      <c r="G20" s="40">
        <f t="shared" si="15"/>
        <v>1681579</v>
      </c>
      <c r="H20" s="246">
        <v>500366</v>
      </c>
      <c r="I20" s="246">
        <v>72480</v>
      </c>
      <c r="J20" s="36">
        <f t="shared" si="12"/>
        <v>572846</v>
      </c>
      <c r="K20" s="40">
        <f>K19+J20</f>
        <v>2588324</v>
      </c>
      <c r="L20" s="246">
        <v>862552</v>
      </c>
      <c r="M20" s="246">
        <v>151702</v>
      </c>
      <c r="N20" s="36">
        <f>L20+M20</f>
        <v>1014254</v>
      </c>
      <c r="O20" s="40">
        <f t="shared" si="17"/>
        <v>4269871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2074410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3087843</v>
      </c>
      <c r="L21" s="246">
        <v>878511</v>
      </c>
      <c r="M21" s="246">
        <v>13839</v>
      </c>
      <c r="N21" s="36">
        <f t="shared" ref="N21:N22" si="19">L21+M21</f>
        <v>892350</v>
      </c>
      <c r="O21" s="40">
        <f t="shared" si="17"/>
        <v>5162221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2530464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3570519</v>
      </c>
      <c r="L22" s="246">
        <v>923475</v>
      </c>
      <c r="M22" s="246">
        <v>15255</v>
      </c>
      <c r="N22" s="36">
        <f t="shared" si="19"/>
        <v>938730</v>
      </c>
      <c r="O22" s="40">
        <f t="shared" si="17"/>
        <v>6100951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2930109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3899038</v>
      </c>
      <c r="L23" s="246">
        <v>721128</v>
      </c>
      <c r="M23" s="246">
        <v>7036</v>
      </c>
      <c r="N23" s="36">
        <f t="shared" ref="N23:N25" si="21">L23+M23</f>
        <v>728164</v>
      </c>
      <c r="O23" s="40">
        <f t="shared" si="17"/>
        <v>6829115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60160</v>
      </c>
      <c r="F24" s="36">
        <f t="shared" si="18"/>
        <v>501491</v>
      </c>
      <c r="G24" s="40">
        <f t="shared" si="15"/>
        <v>3431600</v>
      </c>
      <c r="H24" s="246">
        <v>277503</v>
      </c>
      <c r="I24" s="246">
        <v>74753</v>
      </c>
      <c r="J24" s="36">
        <f t="shared" si="12"/>
        <v>352256</v>
      </c>
      <c r="K24" s="40">
        <f t="shared" si="20"/>
        <v>4251294</v>
      </c>
      <c r="L24" s="246">
        <v>718834</v>
      </c>
      <c r="M24" s="246">
        <v>134941</v>
      </c>
      <c r="N24" s="36">
        <f t="shared" si="21"/>
        <v>853775</v>
      </c>
      <c r="O24" s="40">
        <f t="shared" si="17"/>
        <v>7682890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3797050</v>
      </c>
      <c r="H25" s="246">
        <v>174231</v>
      </c>
      <c r="I25" s="246">
        <v>2093</v>
      </c>
      <c r="J25" s="36">
        <f t="shared" si="12"/>
        <v>176324</v>
      </c>
      <c r="K25" s="40">
        <f t="shared" si="20"/>
        <v>4427618</v>
      </c>
      <c r="L25" s="246">
        <v>534966</v>
      </c>
      <c r="M25" s="246">
        <v>6808</v>
      </c>
      <c r="N25" s="36">
        <f t="shared" si="21"/>
        <v>541774</v>
      </c>
      <c r="O25" s="40">
        <f t="shared" si="17"/>
        <v>8224664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4130200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4567784</v>
      </c>
      <c r="L26" s="246">
        <v>460555</v>
      </c>
      <c r="M26" s="246">
        <v>12761</v>
      </c>
      <c r="N26" s="36">
        <f t="shared" ref="N26:N28" si="22">L26+M26</f>
        <v>473316</v>
      </c>
      <c r="O26" s="40">
        <f t="shared" si="17"/>
        <v>8697980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4385954</v>
      </c>
      <c r="H27" s="246">
        <v>106733</v>
      </c>
      <c r="I27" s="246">
        <v>-869</v>
      </c>
      <c r="J27" s="36">
        <f t="shared" si="12"/>
        <v>105864</v>
      </c>
      <c r="K27" s="40">
        <f t="shared" ref="K27:K53" si="23">K26+J27</f>
        <v>4673648</v>
      </c>
      <c r="L27" s="246">
        <v>356823</v>
      </c>
      <c r="M27" s="246">
        <v>4795</v>
      </c>
      <c r="N27" s="36">
        <f t="shared" si="22"/>
        <v>361618</v>
      </c>
      <c r="O27" s="40">
        <f t="shared" si="17"/>
        <v>9059598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48616</v>
      </c>
      <c r="F28" s="36">
        <f t="shared" si="18"/>
        <v>209778</v>
      </c>
      <c r="G28" s="40">
        <f t="shared" si="15"/>
        <v>4595732</v>
      </c>
      <c r="H28" s="246">
        <v>69742</v>
      </c>
      <c r="I28" s="246">
        <v>34904</v>
      </c>
      <c r="J28" s="36">
        <f t="shared" si="12"/>
        <v>104646</v>
      </c>
      <c r="K28" s="40">
        <f t="shared" si="23"/>
        <v>4778294</v>
      </c>
      <c r="L28" s="246">
        <v>230904</v>
      </c>
      <c r="M28" s="246">
        <v>83591</v>
      </c>
      <c r="N28" s="36">
        <f t="shared" si="22"/>
        <v>314495</v>
      </c>
      <c r="O28" s="40">
        <f t="shared" si="17"/>
        <v>9374093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4690050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4836348</v>
      </c>
      <c r="L29" s="246">
        <v>145544</v>
      </c>
      <c r="M29" s="246">
        <v>6828</v>
      </c>
      <c r="N29" s="36">
        <f t="shared" ref="N29:N30" si="25">L29+M29</f>
        <v>152372</v>
      </c>
      <c r="O29" s="40">
        <f t="shared" si="17"/>
        <v>9526465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4746840</v>
      </c>
      <c r="H30" s="246">
        <v>39744</v>
      </c>
      <c r="I30" s="246">
        <v>1768</v>
      </c>
      <c r="J30" s="36">
        <f t="shared" ref="J30" si="27">H30+I30</f>
        <v>41512</v>
      </c>
      <c r="K30" s="40">
        <f t="shared" si="23"/>
        <v>4877860</v>
      </c>
      <c r="L30" s="246">
        <v>96147</v>
      </c>
      <c r="M30" s="246">
        <v>2134</v>
      </c>
      <c r="N30" s="36">
        <f t="shared" si="25"/>
        <v>98281</v>
      </c>
      <c r="O30" s="40">
        <f t="shared" si="17"/>
        <v>9624746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4798948</v>
      </c>
      <c r="H31" s="246">
        <v>45205</v>
      </c>
      <c r="I31" s="246">
        <v>790</v>
      </c>
      <c r="J31" s="36">
        <f t="shared" ref="J31" si="29">H31+I31</f>
        <v>45995</v>
      </c>
      <c r="K31" s="40">
        <f t="shared" si="23"/>
        <v>4923855</v>
      </c>
      <c r="L31" s="246">
        <v>95523</v>
      </c>
      <c r="M31" s="246">
        <v>2617</v>
      </c>
      <c r="N31" s="36">
        <f t="shared" ref="N31:N32" si="30">L31+M31</f>
        <v>98140</v>
      </c>
      <c r="O31" s="40">
        <f t="shared" si="17"/>
        <v>9722886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4837276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4956183</v>
      </c>
      <c r="L32" s="246">
        <v>72807</v>
      </c>
      <c r="M32" s="246">
        <v>-2151</v>
      </c>
      <c r="N32" s="36">
        <f t="shared" si="30"/>
        <v>70656</v>
      </c>
      <c r="O32" s="40">
        <f t="shared" si="17"/>
        <v>9793542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18240</v>
      </c>
      <c r="F33" s="36">
        <f t="shared" si="31"/>
        <v>47634</v>
      </c>
      <c r="G33" s="40">
        <f t="shared" si="15"/>
        <v>4884910</v>
      </c>
      <c r="H33" s="246">
        <v>34651</v>
      </c>
      <c r="I33" s="246">
        <v>13376</v>
      </c>
      <c r="J33" s="36">
        <f t="shared" ref="J33" si="33">H33+I33</f>
        <v>48027</v>
      </c>
      <c r="K33" s="40">
        <f t="shared" si="23"/>
        <v>5004210</v>
      </c>
      <c r="L33" s="246">
        <v>64045</v>
      </c>
      <c r="M33" s="246">
        <v>30898</v>
      </c>
      <c r="N33" s="36">
        <f t="shared" ref="N33" si="34">L33+M33</f>
        <v>94943</v>
      </c>
      <c r="O33" s="40">
        <f t="shared" si="17"/>
        <v>9888485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5">D34+E34</f>
        <v>34049</v>
      </c>
      <c r="G34" s="40">
        <f t="shared" si="15"/>
        <v>4918959</v>
      </c>
      <c r="H34" s="246">
        <v>27253</v>
      </c>
      <c r="I34" s="246">
        <v>2242</v>
      </c>
      <c r="J34" s="36">
        <f t="shared" ref="J34:J35" si="36">H34+I34</f>
        <v>29495</v>
      </c>
      <c r="K34" s="40">
        <f t="shared" si="23"/>
        <v>5033705</v>
      </c>
      <c r="L34" s="246">
        <v>60710</v>
      </c>
      <c r="M34" s="246">
        <v>2834</v>
      </c>
      <c r="N34" s="36">
        <f t="shared" ref="N34" si="37">L34+M34</f>
        <v>63544</v>
      </c>
      <c r="O34" s="40">
        <f t="shared" si="17"/>
        <v>9952029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5"/>
        <v>33514</v>
      </c>
      <c r="G35" s="40">
        <f t="shared" si="15"/>
        <v>4952473</v>
      </c>
      <c r="H35" s="246">
        <v>28208</v>
      </c>
      <c r="I35" s="246">
        <v>1125</v>
      </c>
      <c r="J35" s="36">
        <f t="shared" si="36"/>
        <v>29333</v>
      </c>
      <c r="K35" s="40">
        <f t="shared" si="23"/>
        <v>5063038</v>
      </c>
      <c r="L35" s="246">
        <v>60140</v>
      </c>
      <c r="M35" s="246">
        <v>2707</v>
      </c>
      <c r="N35" s="36">
        <f t="shared" ref="N35:N36" si="38">L35+M35</f>
        <v>62847</v>
      </c>
      <c r="O35" s="40">
        <f t="shared" si="17"/>
        <v>10014876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39">D36+E36</f>
        <v>33731</v>
      </c>
      <c r="G36" s="40">
        <f t="shared" si="15"/>
        <v>4986204</v>
      </c>
      <c r="H36" s="246">
        <v>26251</v>
      </c>
      <c r="I36" s="246">
        <v>-438</v>
      </c>
      <c r="J36" s="36">
        <f t="shared" ref="J36" si="40">H36+I36</f>
        <v>25813</v>
      </c>
      <c r="K36" s="40">
        <f t="shared" si="23"/>
        <v>5088851</v>
      </c>
      <c r="L36" s="246">
        <v>56846</v>
      </c>
      <c r="M36" s="246">
        <v>2698</v>
      </c>
      <c r="N36" s="36">
        <f t="shared" si="38"/>
        <v>59544</v>
      </c>
      <c r="O36" s="40">
        <f t="shared" si="17"/>
        <v>10074420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14613</v>
      </c>
      <c r="F37" s="36">
        <f t="shared" ref="F37" si="41">D37+E37</f>
        <v>38360</v>
      </c>
      <c r="G37" s="40">
        <f t="shared" si="15"/>
        <v>5024564</v>
      </c>
      <c r="H37" s="246">
        <v>20128</v>
      </c>
      <c r="I37" s="246">
        <v>16900</v>
      </c>
      <c r="J37" s="36">
        <f t="shared" ref="J37" si="42">H37+I37</f>
        <v>37028</v>
      </c>
      <c r="K37" s="40">
        <f t="shared" si="23"/>
        <v>5125879</v>
      </c>
      <c r="L37" s="246">
        <v>43875</v>
      </c>
      <c r="M37" s="246">
        <v>31377</v>
      </c>
      <c r="N37" s="36">
        <f t="shared" ref="N37" si="43">L37+M37</f>
        <v>75252</v>
      </c>
      <c r="O37" s="40">
        <f t="shared" si="17"/>
        <v>10149672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904</v>
      </c>
      <c r="F38" s="36">
        <f t="shared" ref="F38:F40" si="44">D38+E38</f>
        <v>31557</v>
      </c>
      <c r="G38" s="40">
        <f t="shared" si="15"/>
        <v>5056121</v>
      </c>
      <c r="H38" s="246">
        <v>23089</v>
      </c>
      <c r="I38" s="246">
        <v>1593</v>
      </c>
      <c r="J38" s="36">
        <f t="shared" ref="J38:J41" si="45">H38+I38</f>
        <v>24682</v>
      </c>
      <c r="K38" s="40">
        <f t="shared" si="23"/>
        <v>5150561</v>
      </c>
      <c r="L38" s="246">
        <v>53742</v>
      </c>
      <c r="M38" s="246">
        <v>2497</v>
      </c>
      <c r="N38" s="36">
        <f t="shared" ref="N38:N42" si="46">L38+M38</f>
        <v>56239</v>
      </c>
      <c r="O38" s="40">
        <f t="shared" si="17"/>
        <v>10205911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-273</v>
      </c>
      <c r="F39" s="36">
        <f t="shared" si="44"/>
        <v>36429</v>
      </c>
      <c r="G39" s="40">
        <f t="shared" si="15"/>
        <v>5092550</v>
      </c>
      <c r="H39" s="246">
        <v>28083</v>
      </c>
      <c r="I39" s="246">
        <v>1156</v>
      </c>
      <c r="J39" s="36">
        <f t="shared" si="45"/>
        <v>29239</v>
      </c>
      <c r="K39" s="40">
        <f t="shared" si="23"/>
        <v>5179800</v>
      </c>
      <c r="L39" s="246">
        <v>64785</v>
      </c>
      <c r="M39" s="246">
        <v>912</v>
      </c>
      <c r="N39" s="36">
        <f t="shared" si="46"/>
        <v>65697</v>
      </c>
      <c r="O39" s="40">
        <f t="shared" si="17"/>
        <v>10271608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-345</v>
      </c>
      <c r="F40" s="36">
        <f t="shared" si="44"/>
        <v>31117</v>
      </c>
      <c r="G40" s="40">
        <f t="shared" si="15"/>
        <v>5123667</v>
      </c>
      <c r="H40" s="246">
        <v>22712</v>
      </c>
      <c r="I40" s="246">
        <v>288</v>
      </c>
      <c r="J40" s="36">
        <f t="shared" si="45"/>
        <v>23000</v>
      </c>
      <c r="K40" s="40">
        <f t="shared" si="23"/>
        <v>5202800</v>
      </c>
      <c r="L40" s="246">
        <v>54174</v>
      </c>
      <c r="M40" s="246">
        <v>-57</v>
      </c>
      <c r="N40" s="36">
        <f t="shared" si="46"/>
        <v>54117</v>
      </c>
      <c r="O40" s="40">
        <f t="shared" si="17"/>
        <v>10325725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14283</v>
      </c>
      <c r="F41" s="36">
        <f t="shared" ref="F41:F50" si="47">D41+E41</f>
        <v>34045</v>
      </c>
      <c r="G41" s="40">
        <f t="shared" si="15"/>
        <v>5157712</v>
      </c>
      <c r="H41" s="246">
        <v>16114</v>
      </c>
      <c r="I41" s="246">
        <v>16152</v>
      </c>
      <c r="J41" s="36">
        <f t="shared" si="45"/>
        <v>32266</v>
      </c>
      <c r="K41" s="40">
        <f t="shared" si="23"/>
        <v>5235066</v>
      </c>
      <c r="L41" s="246">
        <v>35876</v>
      </c>
      <c r="M41" s="246">
        <v>30586</v>
      </c>
      <c r="N41" s="36">
        <f t="shared" si="46"/>
        <v>66462</v>
      </c>
      <c r="O41" s="40">
        <f t="shared" si="17"/>
        <v>10392187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-1392</v>
      </c>
      <c r="F42" s="36">
        <f t="shared" si="47"/>
        <v>21968</v>
      </c>
      <c r="G42" s="40">
        <f t="shared" si="15"/>
        <v>5179680</v>
      </c>
      <c r="H42" s="246">
        <v>21619</v>
      </c>
      <c r="I42" s="246">
        <v>-1019</v>
      </c>
      <c r="J42" s="36">
        <f t="shared" ref="J42:J51" si="48">H42+I42</f>
        <v>20600</v>
      </c>
      <c r="K42" s="40">
        <f t="shared" si="23"/>
        <v>5255666</v>
      </c>
      <c r="L42" s="246">
        <v>44979</v>
      </c>
      <c r="M42" s="246">
        <v>-2411</v>
      </c>
      <c r="N42" s="36">
        <f t="shared" si="46"/>
        <v>42568</v>
      </c>
      <c r="O42" s="40">
        <f t="shared" si="17"/>
        <v>10434755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-1320</v>
      </c>
      <c r="F43" s="36">
        <f t="shared" si="47"/>
        <v>23891</v>
      </c>
      <c r="G43" s="40">
        <f t="shared" si="15"/>
        <v>5203571</v>
      </c>
      <c r="H43" s="246">
        <v>17583</v>
      </c>
      <c r="I43" s="246">
        <v>-875</v>
      </c>
      <c r="J43" s="36">
        <f t="shared" si="48"/>
        <v>16708</v>
      </c>
      <c r="K43" s="40">
        <f t="shared" si="23"/>
        <v>5272374</v>
      </c>
      <c r="L43" s="246">
        <v>42794</v>
      </c>
      <c r="M43" s="246">
        <v>-2195</v>
      </c>
      <c r="N43" s="36">
        <f t="shared" ref="N43:N50" si="49">L43+M43</f>
        <v>40599</v>
      </c>
      <c r="O43" s="40">
        <f t="shared" si="17"/>
        <v>10475354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685</v>
      </c>
      <c r="F44" s="36">
        <f t="shared" si="47"/>
        <v>17401</v>
      </c>
      <c r="G44" s="40">
        <f t="shared" si="15"/>
        <v>5220972</v>
      </c>
      <c r="H44" s="246">
        <v>15720</v>
      </c>
      <c r="I44" s="246">
        <v>1709</v>
      </c>
      <c r="J44" s="36">
        <f t="shared" si="48"/>
        <v>17429</v>
      </c>
      <c r="K44" s="40">
        <f t="shared" si="23"/>
        <v>5289803</v>
      </c>
      <c r="L44" s="246">
        <v>32436</v>
      </c>
      <c r="M44" s="246">
        <v>2409</v>
      </c>
      <c r="N44" s="36">
        <f t="shared" si="49"/>
        <v>34845</v>
      </c>
      <c r="O44" s="40">
        <f t="shared" si="17"/>
        <v>10510199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>
        <v>18925</v>
      </c>
      <c r="E45" s="246">
        <v>-2359</v>
      </c>
      <c r="F45" s="36">
        <f t="shared" si="47"/>
        <v>16566</v>
      </c>
      <c r="G45" s="40">
        <f t="shared" si="15"/>
        <v>5237538</v>
      </c>
      <c r="H45" s="246">
        <v>18324</v>
      </c>
      <c r="I45" s="246">
        <v>-929</v>
      </c>
      <c r="J45" s="36">
        <f t="shared" si="48"/>
        <v>17395</v>
      </c>
      <c r="K45" s="40">
        <f t="shared" si="23"/>
        <v>5307198</v>
      </c>
      <c r="L45" s="246">
        <v>37249</v>
      </c>
      <c r="M45" s="246">
        <v>-3288</v>
      </c>
      <c r="N45" s="36">
        <f t="shared" si="49"/>
        <v>33961</v>
      </c>
      <c r="O45" s="40">
        <f t="shared" si="17"/>
        <v>10544160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>
        <v>19392</v>
      </c>
      <c r="E46" s="246">
        <v>7651</v>
      </c>
      <c r="F46" s="36">
        <f t="shared" si="47"/>
        <v>27043</v>
      </c>
      <c r="G46" s="40">
        <f t="shared" si="15"/>
        <v>5264581</v>
      </c>
      <c r="H46" s="246">
        <v>19675</v>
      </c>
      <c r="I46" s="246">
        <v>13862</v>
      </c>
      <c r="J46" s="36">
        <f t="shared" si="48"/>
        <v>33537</v>
      </c>
      <c r="K46" s="40">
        <f t="shared" si="23"/>
        <v>5340735</v>
      </c>
      <c r="L46" s="246">
        <v>39067</v>
      </c>
      <c r="M46" s="246">
        <v>21331</v>
      </c>
      <c r="N46" s="36">
        <f t="shared" si="49"/>
        <v>60398</v>
      </c>
      <c r="O46" s="40">
        <f t="shared" si="17"/>
        <v>10604558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>
        <v>20916</v>
      </c>
      <c r="E47" s="246">
        <v>3111</v>
      </c>
      <c r="F47" s="36">
        <f t="shared" si="47"/>
        <v>24027</v>
      </c>
      <c r="G47" s="40">
        <f t="shared" si="15"/>
        <v>5288608</v>
      </c>
      <c r="H47" s="246">
        <v>20609</v>
      </c>
      <c r="I47" s="246">
        <v>-2048</v>
      </c>
      <c r="J47" s="36">
        <f t="shared" si="48"/>
        <v>18561</v>
      </c>
      <c r="K47" s="40">
        <f t="shared" si="23"/>
        <v>5359296</v>
      </c>
      <c r="L47" s="246">
        <v>41525</v>
      </c>
      <c r="M47" s="246">
        <v>1063</v>
      </c>
      <c r="N47" s="36">
        <f t="shared" si="49"/>
        <v>42588</v>
      </c>
      <c r="O47" s="40">
        <f t="shared" si="17"/>
        <v>10647146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>
        <v>19088</v>
      </c>
      <c r="E48" s="246">
        <v>-1552</v>
      </c>
      <c r="F48" s="36">
        <f t="shared" si="47"/>
        <v>17536</v>
      </c>
      <c r="G48" s="40">
        <f t="shared" si="15"/>
        <v>5306144</v>
      </c>
      <c r="H48" s="246">
        <v>21242</v>
      </c>
      <c r="I48" s="246">
        <v>-379</v>
      </c>
      <c r="J48" s="36">
        <f t="shared" si="48"/>
        <v>20863</v>
      </c>
      <c r="K48" s="40">
        <f t="shared" si="23"/>
        <v>5380159</v>
      </c>
      <c r="L48" s="246">
        <v>40330</v>
      </c>
      <c r="M48" s="246">
        <v>-1931</v>
      </c>
      <c r="N48" s="36">
        <f t="shared" si="49"/>
        <v>38399</v>
      </c>
      <c r="O48" s="40">
        <f t="shared" si="17"/>
        <v>10685545</v>
      </c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>
        <v>12408</v>
      </c>
      <c r="E49" s="246">
        <v>-1912</v>
      </c>
      <c r="F49" s="36">
        <f t="shared" si="47"/>
        <v>10496</v>
      </c>
      <c r="G49" s="40">
        <f t="shared" si="15"/>
        <v>5316640</v>
      </c>
      <c r="H49" s="246">
        <v>16157</v>
      </c>
      <c r="I49" s="246">
        <v>-1559</v>
      </c>
      <c r="J49" s="36">
        <f t="shared" si="48"/>
        <v>14598</v>
      </c>
      <c r="K49" s="40">
        <f t="shared" si="23"/>
        <v>5394757</v>
      </c>
      <c r="L49" s="246">
        <v>28565</v>
      </c>
      <c r="M49" s="246">
        <v>-3375</v>
      </c>
      <c r="N49" s="36">
        <f t="shared" si="49"/>
        <v>25190</v>
      </c>
      <c r="O49" s="40">
        <f t="shared" si="17"/>
        <v>10710735</v>
      </c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>
        <v>1609</v>
      </c>
      <c r="E50" s="246">
        <v>3414</v>
      </c>
      <c r="F50" s="36">
        <f t="shared" si="47"/>
        <v>5023</v>
      </c>
      <c r="G50" s="40">
        <f t="shared" si="15"/>
        <v>5321663</v>
      </c>
      <c r="H50" s="246">
        <v>3883</v>
      </c>
      <c r="I50" s="246">
        <v>6648</v>
      </c>
      <c r="J50" s="36">
        <f t="shared" si="48"/>
        <v>10531</v>
      </c>
      <c r="K50" s="40">
        <f t="shared" si="23"/>
        <v>5405288</v>
      </c>
      <c r="L50" s="246">
        <v>5492</v>
      </c>
      <c r="M50" s="246">
        <v>9834</v>
      </c>
      <c r="N50" s="36">
        <f t="shared" si="49"/>
        <v>15326</v>
      </c>
      <c r="O50" s="40">
        <f t="shared" si="17"/>
        <v>10726061</v>
      </c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>
        <v>6262</v>
      </c>
      <c r="E51" s="246">
        <v>-1348</v>
      </c>
      <c r="F51" s="36">
        <f t="shared" ref="F51:F53" si="50">D51+E51</f>
        <v>4914</v>
      </c>
      <c r="G51" s="40">
        <f t="shared" si="15"/>
        <v>5326577</v>
      </c>
      <c r="H51" s="246">
        <v>5586</v>
      </c>
      <c r="I51" s="246">
        <v>96</v>
      </c>
      <c r="J51" s="36">
        <f t="shared" si="48"/>
        <v>5682</v>
      </c>
      <c r="K51" s="40">
        <f t="shared" si="23"/>
        <v>5410970</v>
      </c>
      <c r="L51" s="246">
        <v>11848</v>
      </c>
      <c r="M51" s="246">
        <v>-1252</v>
      </c>
      <c r="N51" s="36">
        <f t="shared" ref="N51:N53" si="51">L51+M51</f>
        <v>10596</v>
      </c>
      <c r="O51" s="40">
        <f t="shared" si="17"/>
        <v>10736657</v>
      </c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>
        <v>15246</v>
      </c>
      <c r="E52" s="246">
        <v>-1110</v>
      </c>
      <c r="F52" s="36">
        <f t="shared" si="50"/>
        <v>14136</v>
      </c>
      <c r="G52" s="40">
        <f t="shared" si="15"/>
        <v>5340713</v>
      </c>
      <c r="H52" s="246">
        <v>8820</v>
      </c>
      <c r="I52" s="246">
        <v>1052</v>
      </c>
      <c r="J52" s="36">
        <f t="shared" ref="J52:J53" si="52">H52+I52</f>
        <v>9872</v>
      </c>
      <c r="K52" s="40">
        <f t="shared" si="23"/>
        <v>5420842</v>
      </c>
      <c r="L52" s="246">
        <v>24066</v>
      </c>
      <c r="M52" s="246">
        <v>85</v>
      </c>
      <c r="N52" s="36">
        <f t="shared" si="51"/>
        <v>24151</v>
      </c>
      <c r="O52" s="40">
        <f t="shared" si="17"/>
        <v>10760808</v>
      </c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>
        <v>15427</v>
      </c>
      <c r="E53" s="246">
        <v>2263</v>
      </c>
      <c r="F53" s="36">
        <f t="shared" si="50"/>
        <v>17690</v>
      </c>
      <c r="G53" s="40">
        <f t="shared" si="15"/>
        <v>5358403</v>
      </c>
      <c r="H53" s="246">
        <v>15785</v>
      </c>
      <c r="I53" s="246">
        <v>-1388</v>
      </c>
      <c r="J53" s="36">
        <f t="shared" si="52"/>
        <v>14397</v>
      </c>
      <c r="K53" s="40">
        <f t="shared" si="23"/>
        <v>5435239</v>
      </c>
      <c r="L53" s="246">
        <v>31212</v>
      </c>
      <c r="M53" s="246">
        <v>1415</v>
      </c>
      <c r="N53" s="36">
        <f t="shared" si="51"/>
        <v>32627</v>
      </c>
      <c r="O53" s="40">
        <f t="shared" si="17"/>
        <v>10793435</v>
      </c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>
        <v>17748</v>
      </c>
      <c r="E54" s="246">
        <v>-4819</v>
      </c>
      <c r="F54" s="36">
        <f t="shared" ref="F54" si="53">D54+E54</f>
        <v>12929</v>
      </c>
      <c r="G54" s="40">
        <f>G53+F54</f>
        <v>5371332</v>
      </c>
      <c r="H54" s="246">
        <v>14653</v>
      </c>
      <c r="I54" s="246">
        <v>-702</v>
      </c>
      <c r="J54" s="36">
        <f t="shared" ref="J54:J55" si="54">H54+I54</f>
        <v>13951</v>
      </c>
      <c r="K54" s="40">
        <f>K53+J54</f>
        <v>5449190</v>
      </c>
      <c r="L54" s="246">
        <v>32401</v>
      </c>
      <c r="M54" s="246">
        <v>-4579</v>
      </c>
      <c r="N54" s="36">
        <f t="shared" ref="N54" si="55">L54+M54</f>
        <v>27822</v>
      </c>
      <c r="O54" s="40">
        <f>O53+N54</f>
        <v>10821257</v>
      </c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>
        <v>15370</v>
      </c>
      <c r="E55" s="246">
        <v>1463</v>
      </c>
      <c r="F55" s="36">
        <f t="shared" ref="F55" si="56">D55+E55</f>
        <v>16833</v>
      </c>
      <c r="G55" s="40">
        <f>G54+F55</f>
        <v>5388165</v>
      </c>
      <c r="H55" s="246">
        <v>20094</v>
      </c>
      <c r="I55" s="246">
        <v>13953</v>
      </c>
      <c r="J55" s="36">
        <f t="shared" si="54"/>
        <v>34047</v>
      </c>
      <c r="K55" s="40">
        <f>K54+J55</f>
        <v>5483237</v>
      </c>
      <c r="L55" s="246">
        <v>35464</v>
      </c>
      <c r="M55" s="246">
        <v>15642</v>
      </c>
      <c r="N55" s="36">
        <f t="shared" ref="N55" si="57">L55+M55</f>
        <v>51106</v>
      </c>
      <c r="O55" s="40">
        <f>O54+N55</f>
        <v>10872363</v>
      </c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>
        <v>18884</v>
      </c>
      <c r="E56" s="246">
        <v>-266</v>
      </c>
      <c r="F56" s="36">
        <f t="shared" ref="F56:F57" si="58">D56+E56</f>
        <v>18618</v>
      </c>
      <c r="G56" s="40">
        <f t="shared" ref="G56:G58" si="59">G55+F56</f>
        <v>5406783</v>
      </c>
      <c r="H56" s="246">
        <v>31981</v>
      </c>
      <c r="I56" s="246">
        <v>-215</v>
      </c>
      <c r="J56" s="36">
        <f t="shared" ref="J56:J58" si="60">H56+I56</f>
        <v>31766</v>
      </c>
      <c r="K56" s="40">
        <f t="shared" ref="K56:K58" si="61">K55+J56</f>
        <v>5515003</v>
      </c>
      <c r="L56" s="246">
        <v>50865</v>
      </c>
      <c r="M56" s="246">
        <v>1123</v>
      </c>
      <c r="N56" s="36">
        <f t="shared" ref="N56" si="62">L56+M56</f>
        <v>51988</v>
      </c>
      <c r="O56" s="40">
        <f t="shared" ref="O56:O57" si="63">O55+N56</f>
        <v>10924351</v>
      </c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>
        <v>15793</v>
      </c>
      <c r="E57" s="246">
        <v>-1847</v>
      </c>
      <c r="F57" s="36">
        <f t="shared" si="58"/>
        <v>13946</v>
      </c>
      <c r="G57" s="40">
        <f t="shared" si="59"/>
        <v>5420729</v>
      </c>
      <c r="H57" s="246">
        <v>28416</v>
      </c>
      <c r="I57" s="246">
        <v>-88</v>
      </c>
      <c r="J57" s="36">
        <f t="shared" si="60"/>
        <v>28328</v>
      </c>
      <c r="K57" s="40">
        <f t="shared" si="61"/>
        <v>5543331</v>
      </c>
      <c r="L57" s="246">
        <v>44209</v>
      </c>
      <c r="M57" s="246">
        <v>923</v>
      </c>
      <c r="N57" s="36">
        <f t="shared" ref="N57:N58" si="64">L57+M57</f>
        <v>45132</v>
      </c>
      <c r="O57" s="40">
        <f t="shared" si="63"/>
        <v>10969483</v>
      </c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>
        <v>7284</v>
      </c>
      <c r="E58" s="246">
        <v>-1203</v>
      </c>
      <c r="F58" s="36">
        <f t="shared" ref="F58" si="65">D58+E58</f>
        <v>6081</v>
      </c>
      <c r="G58" s="40">
        <f t="shared" si="59"/>
        <v>5426810</v>
      </c>
      <c r="H58" s="246">
        <v>13025</v>
      </c>
      <c r="I58" s="246">
        <v>-228</v>
      </c>
      <c r="J58" s="36">
        <f t="shared" si="60"/>
        <v>12797</v>
      </c>
      <c r="K58" s="40">
        <f t="shared" si="61"/>
        <v>5556128</v>
      </c>
      <c r="L58" s="246">
        <v>20309</v>
      </c>
      <c r="M58" s="246">
        <v>0</v>
      </c>
      <c r="N58" s="36">
        <f t="shared" si="64"/>
        <v>20309</v>
      </c>
      <c r="O58" s="40">
        <f>O57+N58</f>
        <v>10989792</v>
      </c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>
        <v>10993</v>
      </c>
      <c r="E59" s="246">
        <v>487</v>
      </c>
      <c r="F59" s="36">
        <f t="shared" ref="F59" si="66">D59+E59</f>
        <v>11480</v>
      </c>
      <c r="G59" s="40">
        <f>G58+F59</f>
        <v>5438290</v>
      </c>
      <c r="H59" s="246">
        <v>12064</v>
      </c>
      <c r="I59" s="246">
        <v>12905</v>
      </c>
      <c r="J59" s="36">
        <f t="shared" ref="J59" si="67">H59+I59</f>
        <v>24969</v>
      </c>
      <c r="K59" s="40">
        <f>K58+J59</f>
        <v>5581097</v>
      </c>
      <c r="L59" s="246">
        <f t="shared" ref="L59:L67" si="68">D59+H59</f>
        <v>23057</v>
      </c>
      <c r="M59" s="246">
        <f t="shared" ref="M59:M61" si="69">E59+I59</f>
        <v>13392</v>
      </c>
      <c r="N59" s="36">
        <f t="shared" ref="N59:N61" si="70">L59+M59</f>
        <v>36449</v>
      </c>
      <c r="O59" s="40">
        <f>O58+N59</f>
        <v>11026241</v>
      </c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>
        <v>12911</v>
      </c>
      <c r="E60" s="246">
        <v>1034</v>
      </c>
      <c r="F60" s="36">
        <f t="shared" ref="F60" si="71">D60+E60</f>
        <v>13945</v>
      </c>
      <c r="G60" s="40">
        <f t="shared" ref="G60:G63" si="72">G59+F60</f>
        <v>5452235</v>
      </c>
      <c r="H60" s="246">
        <v>18316</v>
      </c>
      <c r="I60" s="246">
        <v>1111</v>
      </c>
      <c r="J60" s="36">
        <f t="shared" ref="J60:J61" si="73">H60+I60</f>
        <v>19427</v>
      </c>
      <c r="K60" s="40">
        <f>K59+J60</f>
        <v>5600524</v>
      </c>
      <c r="L60" s="246">
        <f t="shared" si="68"/>
        <v>31227</v>
      </c>
      <c r="M60" s="246">
        <f t="shared" si="69"/>
        <v>2145</v>
      </c>
      <c r="N60" s="36">
        <f t="shared" si="70"/>
        <v>33372</v>
      </c>
      <c r="O60" s="40">
        <f>O59+N60</f>
        <v>11059613</v>
      </c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>
        <v>44372</v>
      </c>
      <c r="E61" s="246">
        <v>212</v>
      </c>
      <c r="F61" s="36">
        <f t="shared" ref="F61" si="74">D61+E61</f>
        <v>44584</v>
      </c>
      <c r="G61" s="40">
        <f t="shared" si="72"/>
        <v>5496819</v>
      </c>
      <c r="H61" s="246">
        <v>32321</v>
      </c>
      <c r="I61" s="246">
        <v>316</v>
      </c>
      <c r="J61" s="36">
        <f t="shared" si="73"/>
        <v>32637</v>
      </c>
      <c r="K61" s="40">
        <f>K60+J61</f>
        <v>5633161</v>
      </c>
      <c r="L61" s="246">
        <f t="shared" si="68"/>
        <v>76693</v>
      </c>
      <c r="M61" s="246">
        <f t="shared" si="69"/>
        <v>528</v>
      </c>
      <c r="N61" s="36">
        <f t="shared" si="70"/>
        <v>77221</v>
      </c>
      <c r="O61" s="40">
        <f>O60+N61</f>
        <v>11136834</v>
      </c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>
        <v>36681</v>
      </c>
      <c r="E62" s="246">
        <v>33</v>
      </c>
      <c r="F62" s="36">
        <f t="shared" ref="F62" si="75">D62+E62</f>
        <v>36714</v>
      </c>
      <c r="G62" s="40">
        <f t="shared" si="72"/>
        <v>5533533</v>
      </c>
      <c r="H62" s="246">
        <v>35588</v>
      </c>
      <c r="I62" s="246">
        <v>18</v>
      </c>
      <c r="J62" s="36">
        <f t="shared" ref="J62:J65" si="76">H62+I62</f>
        <v>35606</v>
      </c>
      <c r="K62" s="40">
        <f>K61+J62</f>
        <v>5668767</v>
      </c>
      <c r="L62" s="246">
        <f t="shared" si="68"/>
        <v>72269</v>
      </c>
      <c r="M62" s="246">
        <f t="shared" ref="M62" si="77">E62+I62</f>
        <v>51</v>
      </c>
      <c r="N62" s="36">
        <f t="shared" ref="N62" si="78">L62+M62</f>
        <v>72320</v>
      </c>
      <c r="O62" s="40">
        <f>O61+N62</f>
        <v>11209154</v>
      </c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>
        <v>30871</v>
      </c>
      <c r="E63" s="246">
        <v>0</v>
      </c>
      <c r="F63" s="36">
        <f t="shared" ref="F63" si="79">D63+E63</f>
        <v>30871</v>
      </c>
      <c r="G63" s="40">
        <f t="shared" si="72"/>
        <v>5564404</v>
      </c>
      <c r="H63" s="246">
        <v>44270</v>
      </c>
      <c r="I63" s="246">
        <v>0</v>
      </c>
      <c r="J63" s="36">
        <f t="shared" si="76"/>
        <v>44270</v>
      </c>
      <c r="K63" s="40">
        <f>K62+J63</f>
        <v>5713037</v>
      </c>
      <c r="L63" s="246">
        <f t="shared" si="68"/>
        <v>75141</v>
      </c>
      <c r="M63" s="246">
        <f t="shared" ref="M63" si="80">E63+I63</f>
        <v>0</v>
      </c>
      <c r="N63" s="36">
        <f t="shared" ref="N63" si="81">L63+M63</f>
        <v>75141</v>
      </c>
      <c r="O63" s="40">
        <f>O62+N63</f>
        <v>11284295</v>
      </c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/>
      <c r="E64" s="246"/>
      <c r="F64" s="36">
        <f t="shared" ref="F64" si="82">D64+E64</f>
        <v>0</v>
      </c>
      <c r="G64" s="40"/>
      <c r="H64" s="246"/>
      <c r="I64" s="246"/>
      <c r="J64" s="36">
        <f t="shared" si="76"/>
        <v>0</v>
      </c>
      <c r="K64" s="38"/>
      <c r="L64" s="246">
        <f t="shared" si="68"/>
        <v>0</v>
      </c>
      <c r="M64" s="246">
        <f t="shared" ref="M64" si="83">E64+I64</f>
        <v>0</v>
      </c>
      <c r="N64" s="36">
        <f t="shared" ref="N64" si="84">L64+M64</f>
        <v>0</v>
      </c>
      <c r="O64" s="40"/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/>
      <c r="E65" s="246"/>
      <c r="F65" s="36">
        <f t="shared" ref="F65:F66" si="85">D65+E65</f>
        <v>0</v>
      </c>
      <c r="G65" s="40"/>
      <c r="H65" s="246"/>
      <c r="I65" s="246"/>
      <c r="J65" s="36">
        <f t="shared" si="76"/>
        <v>0</v>
      </c>
      <c r="K65" s="38"/>
      <c r="L65" s="246">
        <f t="shared" si="68"/>
        <v>0</v>
      </c>
      <c r="M65" s="246">
        <f t="shared" ref="M65" si="86">E65+I65</f>
        <v>0</v>
      </c>
      <c r="N65" s="36">
        <f t="shared" ref="N65" si="87">L65+M65</f>
        <v>0</v>
      </c>
      <c r="O65" s="40"/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5"/>
        <v>0</v>
      </c>
      <c r="G66" s="40"/>
      <c r="H66" s="246"/>
      <c r="I66" s="246"/>
      <c r="J66" s="36">
        <f t="shared" ref="J66" si="88">H66+I66</f>
        <v>0</v>
      </c>
      <c r="K66" s="38"/>
      <c r="L66" s="246">
        <f t="shared" si="68"/>
        <v>0</v>
      </c>
      <c r="M66" s="246">
        <f t="shared" ref="M66" si="89">E66+I66</f>
        <v>0</v>
      </c>
      <c r="N66" s="36">
        <f t="shared" ref="N66" si="90">L66+M66</f>
        <v>0</v>
      </c>
      <c r="O66" s="40"/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1">D67+E67</f>
        <v>0</v>
      </c>
      <c r="G67" s="40"/>
      <c r="H67" s="246"/>
      <c r="I67" s="246"/>
      <c r="J67" s="36">
        <f t="shared" ref="J67" si="92">H67+I67</f>
        <v>0</v>
      </c>
      <c r="K67" s="38"/>
      <c r="L67" s="246">
        <f t="shared" si="68"/>
        <v>0</v>
      </c>
      <c r="M67" s="246"/>
      <c r="N67" s="36">
        <f t="shared" ref="N67" si="93">L67+M67</f>
        <v>0</v>
      </c>
      <c r="O67" s="40"/>
    </row>
    <row r="68" spans="1:15" ht="14.4" x14ac:dyDescent="0.3">
      <c r="E68" s="376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N45" activePane="bottomRight" state="frozen"/>
      <selection pane="topRight" activeCell="D1" sqref="D1"/>
      <selection pane="bottomLeft" activeCell="A4" sqref="A4"/>
      <selection pane="bottomRight" activeCell="S64" sqref="S64:T66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6" t="s">
        <v>39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8"/>
    </row>
    <row r="3" spans="2:20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19" t="s">
        <v>55</v>
      </c>
    </row>
    <row r="4" spans="2:20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211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55</v>
      </c>
    </row>
    <row r="17" spans="2:20" ht="14.4" x14ac:dyDescent="0.3">
      <c r="B17" s="75" t="s">
        <v>67</v>
      </c>
      <c r="C17" s="48" t="s">
        <v>67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2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2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2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2">
        <v>341499</v>
      </c>
      <c r="S21" s="298">
        <f>'Mielies-Maize'!F19</f>
        <v>471744</v>
      </c>
      <c r="T21" s="315">
        <f t="shared" si="7"/>
        <v>423161.8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2">
        <v>334868</v>
      </c>
      <c r="S22" s="298">
        <f>'Mielies-Maize'!F20</f>
        <v>441440</v>
      </c>
      <c r="T22" s="315">
        <f t="shared" si="7"/>
        <v>334890.40000000002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2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2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2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2">
        <v>932955</v>
      </c>
      <c r="S26" s="298">
        <f>'Mielies-Maize'!F24</f>
        <v>501491</v>
      </c>
      <c r="T26" s="315">
        <f t="shared" si="7"/>
        <v>555858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2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2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2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2">
        <v>423281</v>
      </c>
      <c r="S30" s="298">
        <f>'Mielies-Maize'!F28</f>
        <v>209778</v>
      </c>
      <c r="T30" s="315">
        <f t="shared" si="7"/>
        <v>513791.6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2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2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2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2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2">
        <v>51685</v>
      </c>
      <c r="S35" s="298">
        <f>'Mielies-Maize'!F33</f>
        <v>47634</v>
      </c>
      <c r="T35" s="315">
        <f t="shared" si="7"/>
        <v>171464.2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2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2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2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2">
        <v>31392</v>
      </c>
      <c r="S39" s="298">
        <f>'Mielies-Maize'!F37</f>
        <v>38360</v>
      </c>
      <c r="T39" s="315">
        <f t="shared" si="9"/>
        <v>65874.399999999994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2">
        <v>29181</v>
      </c>
      <c r="S40" s="298">
        <f>'Mielies-Maize'!F38</f>
        <v>31557</v>
      </c>
      <c r="T40" s="315">
        <f t="shared" ref="T40" si="10">AVERAGE(O40:S40)</f>
        <v>22800.2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2">
        <v>32072</v>
      </c>
      <c r="S41" s="298">
        <f>'Mielies-Maize'!F39</f>
        <v>36429</v>
      </c>
      <c r="T41" s="315">
        <f t="shared" ref="T41" si="11">AVERAGE(O41:S41)</f>
        <v>27886.2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2">
        <v>28965</v>
      </c>
      <c r="S42" s="298">
        <f>'Mielies-Maize'!F40</f>
        <v>31117</v>
      </c>
      <c r="T42" s="315">
        <f t="shared" ref="T42" si="12">AVERAGE(O42:S42)</f>
        <v>23279.599999999999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2">
        <v>24947</v>
      </c>
      <c r="S43" s="298">
        <f>'Mielies-Maize'!F41</f>
        <v>34045</v>
      </c>
      <c r="T43" s="315">
        <f t="shared" ref="T43" si="13">AVERAGE(O43:S43)</f>
        <v>32346.6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2">
        <v>15885</v>
      </c>
      <c r="S44" s="298">
        <f>'Mielies-Maize'!F42</f>
        <v>21968</v>
      </c>
      <c r="T44" s="315">
        <f>AVERAGE(O44:S44)</f>
        <v>30491.200000000001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2">
        <v>16800</v>
      </c>
      <c r="S45" s="298">
        <f>'Mielies-Maize'!F43</f>
        <v>23891</v>
      </c>
      <c r="T45" s="315">
        <f t="shared" ref="T45" si="14">AVERAGE(O45:S45)</f>
        <v>15921.8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2">
        <v>12207</v>
      </c>
      <c r="S46" s="298">
        <f>'Mielies-Maize'!F44</f>
        <v>17401</v>
      </c>
      <c r="T46" s="315">
        <f t="shared" ref="T46:T47" si="15">AVERAGE(O46:S46)</f>
        <v>13540.6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2">
        <v>32350</v>
      </c>
      <c r="S47" s="298">
        <f>'Mielies-Maize'!F45</f>
        <v>16566</v>
      </c>
      <c r="T47" s="315">
        <f t="shared" si="15"/>
        <v>26853</v>
      </c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2">
        <v>15451</v>
      </c>
      <c r="S48" s="298">
        <f>'Mielies-Maize'!F46</f>
        <v>27043</v>
      </c>
      <c r="T48" s="315">
        <f t="shared" ref="T48" si="16">AVERAGE(O48:S48)</f>
        <v>18464.2</v>
      </c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2">
        <v>18470</v>
      </c>
      <c r="S49" s="298">
        <f>'Mielies-Maize'!F47</f>
        <v>24027</v>
      </c>
      <c r="T49" s="315">
        <f t="shared" ref="T49:T53" si="17">AVERAGE(O49:S49)</f>
        <v>13769.8</v>
      </c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2">
        <v>11520</v>
      </c>
      <c r="S50" s="298">
        <f>'Mielies-Maize'!F48</f>
        <v>17536</v>
      </c>
      <c r="T50" s="315">
        <f t="shared" si="17"/>
        <v>9839.6</v>
      </c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2">
        <v>8778</v>
      </c>
      <c r="S51" s="298">
        <f>'Mielies-Maize'!F49</f>
        <v>10496</v>
      </c>
      <c r="T51" s="315">
        <f t="shared" si="17"/>
        <v>7019.2</v>
      </c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2">
        <v>11283</v>
      </c>
      <c r="S52" s="298">
        <f>'Mielies-Maize'!F50</f>
        <v>5023</v>
      </c>
      <c r="T52" s="315">
        <f t="shared" si="17"/>
        <v>15204.6</v>
      </c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2">
        <v>7088</v>
      </c>
      <c r="S53" s="298">
        <f>'Mielies-Maize'!F51</f>
        <v>4914</v>
      </c>
      <c r="T53" s="315">
        <f t="shared" si="17"/>
        <v>4165.3999999999996</v>
      </c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2">
        <v>8503</v>
      </c>
      <c r="S54" s="298">
        <f>'Mielies-Maize'!F52</f>
        <v>14136</v>
      </c>
      <c r="T54" s="315">
        <f t="shared" ref="T54:T55" si="18">AVERAGE(O54:S54)</f>
        <v>8791.4</v>
      </c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2">
        <v>14459</v>
      </c>
      <c r="S55" s="298">
        <f>'Mielies-Maize'!F53</f>
        <v>17690</v>
      </c>
      <c r="T55" s="315">
        <f t="shared" si="18"/>
        <v>11756.2</v>
      </c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2">
        <v>24477</v>
      </c>
      <c r="S56" s="298">
        <f>'Mielies-Maize'!F54</f>
        <v>12929</v>
      </c>
      <c r="T56" s="315">
        <f t="shared" ref="T56" si="19">AVERAGE(O56:S56)</f>
        <v>24860.6</v>
      </c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2">
        <v>18483</v>
      </c>
      <c r="S57" s="298">
        <f>'Mielies-Maize'!F55</f>
        <v>16833</v>
      </c>
      <c r="T57" s="315">
        <f>AVERAGE(O57:S57)</f>
        <v>19169.8</v>
      </c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2">
        <v>17202</v>
      </c>
      <c r="S58" s="298">
        <f>'Mielies-Maize'!F56</f>
        <v>18618</v>
      </c>
      <c r="T58" s="315">
        <f>AVERAGE(O58:S58)</f>
        <v>15727</v>
      </c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2">
        <v>23555</v>
      </c>
      <c r="S59" s="298">
        <f>'Mielies-Maize'!F57</f>
        <v>13946</v>
      </c>
      <c r="T59" s="315">
        <f t="shared" ref="T59" si="20">AVERAGE(O59:S59)</f>
        <v>15930.8</v>
      </c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2">
        <v>29986</v>
      </c>
      <c r="S60" s="298">
        <f>'Mielies-Maize'!F58</f>
        <v>6081</v>
      </c>
      <c r="T60" s="315">
        <f t="shared" ref="T60" si="21">AVERAGE(O60:S60)</f>
        <v>21146.400000000001</v>
      </c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2">
        <v>18024</v>
      </c>
      <c r="S61" s="298">
        <f>'Mielies-Maize'!F59</f>
        <v>11480</v>
      </c>
      <c r="T61" s="315">
        <f>AVERAGE(O61:S61)</f>
        <v>16745.8</v>
      </c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2">
        <v>23921</v>
      </c>
      <c r="S62" s="298">
        <f>'Mielies-Maize'!F60</f>
        <v>13945</v>
      </c>
      <c r="T62" s="315">
        <f>AVERAGE(O62:S62)</f>
        <v>15102</v>
      </c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2">
        <v>32437</v>
      </c>
      <c r="S63" s="298">
        <f>'Mielies-Maize'!F61</f>
        <v>44584</v>
      </c>
      <c r="T63" s="315">
        <f t="shared" ref="T63" si="22">AVERAGE(O63:S63)</f>
        <v>23628</v>
      </c>
    </row>
    <row r="64" spans="2:20" ht="14.25" customHeight="1" x14ac:dyDescent="0.3">
      <c r="B64" s="19">
        <v>47</v>
      </c>
      <c r="C64" s="285">
        <f t="shared" si="6"/>
        <v>45737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2">
        <v>39304</v>
      </c>
      <c r="S64" s="298">
        <f>'Mielies-Maize'!F62</f>
        <v>36714</v>
      </c>
      <c r="T64" s="315">
        <f t="shared" ref="T64" si="23">AVERAGE(O64:S64)</f>
        <v>29714.799999999999</v>
      </c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2">
        <v>36958</v>
      </c>
      <c r="S65" s="298">
        <f>'Mielies-Maize'!F63</f>
        <v>30871</v>
      </c>
      <c r="T65" s="315">
        <f t="shared" ref="T65:T66" si="24">AVERAGE(O65:S65)</f>
        <v>31134.400000000001</v>
      </c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2">
        <v>36818</v>
      </c>
      <c r="S66" s="298">
        <f>'Mielies-Maize'!F64</f>
        <v>0</v>
      </c>
      <c r="T66" s="315">
        <f t="shared" si="24"/>
        <v>13136.6</v>
      </c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2">
        <v>33811</v>
      </c>
      <c r="S67" s="298">
        <f>'Mielies-Maize'!F65</f>
        <v>0</v>
      </c>
      <c r="T67" s="315"/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2">
        <v>47444</v>
      </c>
      <c r="S68" s="298"/>
      <c r="T68" s="315"/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2">
        <v>143326</v>
      </c>
      <c r="S69" s="298"/>
      <c r="T69" s="315"/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3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8"/>
      <c r="T71" s="278"/>
    </row>
    <row r="72" spans="2:20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v>6055000</v>
      </c>
      <c r="T72" s="309">
        <f>AVERAGE(O72:S72)</f>
        <v>7934255</v>
      </c>
    </row>
    <row r="73" spans="2:20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170000</v>
      </c>
      <c r="T73" s="309">
        <f>AVERAGE(O73:S73)</f>
        <v>203800</v>
      </c>
    </row>
    <row r="74" spans="2:20" ht="14.25" customHeight="1" x14ac:dyDescent="0.3">
      <c r="B74" s="179" t="s">
        <v>70</v>
      </c>
      <c r="C74" s="152"/>
      <c r="D74" s="88">
        <f t="shared" ref="D74:I74" si="25">D72-D73</f>
        <v>7360107</v>
      </c>
      <c r="E74" s="88">
        <f t="shared" si="25"/>
        <v>6660110</v>
      </c>
      <c r="F74" s="88">
        <f t="shared" si="25"/>
        <v>5951688</v>
      </c>
      <c r="G74" s="88">
        <f t="shared" si="25"/>
        <v>6789559</v>
      </c>
      <c r="H74" s="88">
        <f t="shared" si="25"/>
        <v>5495858</v>
      </c>
      <c r="I74" s="88">
        <f t="shared" si="25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26">O72-O73</f>
        <v>8411310</v>
      </c>
      <c r="P74" s="242">
        <f t="shared" si="26"/>
        <v>8398000</v>
      </c>
      <c r="Q74" s="242">
        <f t="shared" si="26"/>
        <v>7673000</v>
      </c>
      <c r="R74" s="242">
        <f>R72-R73</f>
        <v>8284965</v>
      </c>
      <c r="S74" s="242">
        <f>S72-S73</f>
        <v>5885000</v>
      </c>
      <c r="T74" s="309">
        <f>AVERAGE(O74:S74)</f>
        <v>7730455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55</v>
      </c>
    </row>
    <row r="77" spans="2:20" x14ac:dyDescent="0.2">
      <c r="B77" s="16" t="s">
        <v>72</v>
      </c>
      <c r="C77" s="45"/>
      <c r="D77" s="23">
        <f t="shared" ref="D77:I77" si="27">D15</f>
        <v>328341</v>
      </c>
      <c r="E77" s="238">
        <f t="shared" si="27"/>
        <v>115703</v>
      </c>
      <c r="F77" s="222">
        <f t="shared" si="27"/>
        <v>406000</v>
      </c>
      <c r="G77" s="222">
        <f t="shared" si="27"/>
        <v>510398</v>
      </c>
      <c r="H77" s="222">
        <f t="shared" si="27"/>
        <v>269777</v>
      </c>
      <c r="I77" s="222">
        <f t="shared" si="27"/>
        <v>305123</v>
      </c>
      <c r="J77" s="231">
        <f t="shared" ref="J77" si="28">J17</f>
        <v>174836</v>
      </c>
      <c r="K77" s="231">
        <f>K17</f>
        <v>288056</v>
      </c>
      <c r="L77" s="231">
        <f>L17</f>
        <v>610419</v>
      </c>
      <c r="M77" s="245">
        <f t="shared" ref="M77:O77" si="29">M17</f>
        <v>117369</v>
      </c>
      <c r="N77" s="245">
        <f>N17</f>
        <v>85898</v>
      </c>
      <c r="O77" s="304">
        <f t="shared" si="29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73</v>
      </c>
      <c r="C78" s="47"/>
      <c r="D78" s="305">
        <f t="shared" ref="D78:E78" si="30">SUM(D18:D24)</f>
        <v>1960000</v>
      </c>
      <c r="E78" s="305">
        <f t="shared" si="30"/>
        <v>1417000</v>
      </c>
      <c r="F78" s="305">
        <f t="shared" ref="F78:R78" si="31">SUM(F18:F61)</f>
        <v>9731000</v>
      </c>
      <c r="G78" s="305">
        <f t="shared" si="31"/>
        <v>11016607</v>
      </c>
      <c r="H78" s="305">
        <f t="shared" si="31"/>
        <v>10495155</v>
      </c>
      <c r="I78" s="305">
        <f t="shared" si="31"/>
        <v>13275986</v>
      </c>
      <c r="J78" s="305">
        <f t="shared" si="31"/>
        <v>9057930</v>
      </c>
      <c r="K78" s="305">
        <f t="shared" si="31"/>
        <v>6675981</v>
      </c>
      <c r="L78" s="305">
        <f t="shared" si="31"/>
        <v>15385208</v>
      </c>
      <c r="M78" s="305">
        <f t="shared" si="31"/>
        <v>6224103</v>
      </c>
      <c r="N78" s="305">
        <f t="shared" si="31"/>
        <v>5311233</v>
      </c>
      <c r="O78" s="305">
        <f t="shared" si="31"/>
        <v>8169298</v>
      </c>
      <c r="P78" s="305">
        <f t="shared" si="31"/>
        <v>7999725</v>
      </c>
      <c r="Q78" s="305">
        <f t="shared" si="31"/>
        <v>7541586</v>
      </c>
      <c r="R78" s="305">
        <f t="shared" si="31"/>
        <v>8079331</v>
      </c>
      <c r="S78" s="305">
        <f>SUM(S18:S61)</f>
        <v>5438290</v>
      </c>
      <c r="T78" s="305">
        <f>SUM(T18:T61)</f>
        <v>7445646</v>
      </c>
    </row>
    <row r="79" spans="2:20" ht="15" thickBot="1" x14ac:dyDescent="0.35">
      <c r="B79" s="115" t="s">
        <v>74</v>
      </c>
      <c r="C79" s="132"/>
      <c r="D79" s="168">
        <f t="shared" ref="D79:K79" si="32">SUM(D77:D78)</f>
        <v>2288341</v>
      </c>
      <c r="E79" s="239">
        <f t="shared" si="32"/>
        <v>1532703</v>
      </c>
      <c r="F79" s="223">
        <f t="shared" si="32"/>
        <v>10137000</v>
      </c>
      <c r="G79" s="223">
        <f t="shared" si="32"/>
        <v>11527005</v>
      </c>
      <c r="H79" s="223">
        <f t="shared" si="32"/>
        <v>10764932</v>
      </c>
      <c r="I79" s="223">
        <f t="shared" si="32"/>
        <v>13581109</v>
      </c>
      <c r="J79" s="223">
        <f t="shared" si="32"/>
        <v>9232766</v>
      </c>
      <c r="K79" s="223">
        <f t="shared" si="32"/>
        <v>6964037</v>
      </c>
      <c r="L79" s="223">
        <f t="shared" ref="L79:T79" si="33">SUM(L77:L78)</f>
        <v>15995627</v>
      </c>
      <c r="M79" s="196">
        <f t="shared" si="33"/>
        <v>6341472</v>
      </c>
      <c r="N79" s="196">
        <f>SUM(N77:N78)</f>
        <v>5397131</v>
      </c>
      <c r="O79" s="239">
        <f t="shared" si="33"/>
        <v>8300539</v>
      </c>
      <c r="P79" s="239">
        <f>SUM(P77:P78)</f>
        <v>8436761</v>
      </c>
      <c r="Q79" s="239">
        <f>SUM(Q77:Q78)</f>
        <v>7682774</v>
      </c>
      <c r="R79" s="239">
        <f>SUM(R77:R78)</f>
        <v>8273536</v>
      </c>
      <c r="S79" s="239">
        <f>SUM(S77:S78)</f>
        <v>5836582</v>
      </c>
      <c r="T79" s="223">
        <f t="shared" si="33"/>
        <v>7628192.4000000004</v>
      </c>
    </row>
    <row r="80" spans="2:20" ht="15" thickTop="1" x14ac:dyDescent="0.3">
      <c r="B80" s="250" t="s">
        <v>75</v>
      </c>
      <c r="C80" s="248"/>
      <c r="D80" s="249">
        <f t="shared" ref="D80:K80" si="34">SUM(D17:D61)</f>
        <v>7375341</v>
      </c>
      <c r="E80" s="249">
        <f t="shared" si="34"/>
        <v>6709703</v>
      </c>
      <c r="F80" s="249">
        <f t="shared" si="34"/>
        <v>10137000</v>
      </c>
      <c r="G80" s="249">
        <f t="shared" si="34"/>
        <v>11527005</v>
      </c>
      <c r="H80" s="249">
        <f t="shared" si="34"/>
        <v>10764932</v>
      </c>
      <c r="I80" s="249">
        <f t="shared" si="34"/>
        <v>13581109</v>
      </c>
      <c r="J80" s="249">
        <f t="shared" si="34"/>
        <v>9232766</v>
      </c>
      <c r="K80" s="249">
        <f t="shared" si="34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1.7032142813937827</v>
      </c>
      <c r="G81" s="274">
        <f t="shared" ref="G81:M81" si="35">G79/G74</f>
        <v>1.6977545964325518</v>
      </c>
      <c r="H81" s="274">
        <f t="shared" si="35"/>
        <v>1.9587354695117669</v>
      </c>
      <c r="I81" s="274">
        <f t="shared" si="35"/>
        <v>1.7934176646194588</v>
      </c>
      <c r="J81" s="293">
        <f>J79/J74</f>
        <v>1.9963212098017467</v>
      </c>
      <c r="K81" s="293">
        <f t="shared" si="35"/>
        <v>2.0680458911318005</v>
      </c>
      <c r="L81" s="293">
        <f>L79/L74</f>
        <v>1.6512467224114793</v>
      </c>
      <c r="M81" s="293">
        <f t="shared" si="35"/>
        <v>0.9606020395179321</v>
      </c>
      <c r="N81" s="293">
        <f t="shared" ref="N81:P81" si="36">N79/N74</f>
        <v>1.0022527390900651</v>
      </c>
      <c r="O81" s="307">
        <f t="shared" si="36"/>
        <v>0.98683070770189185</v>
      </c>
      <c r="P81" s="319">
        <f t="shared" si="36"/>
        <v>1.0046155036913551</v>
      </c>
      <c r="Q81" s="319">
        <f>Q79/Q74</f>
        <v>1.0012738172813762</v>
      </c>
      <c r="R81" s="319">
        <f>R79/R74</f>
        <v>0.99862051318261458</v>
      </c>
      <c r="S81" s="319">
        <f>S79/S74</f>
        <v>0.99177264231096007</v>
      </c>
      <c r="T81" s="346">
        <f>T79/T74</f>
        <v>0.98677146429285212</v>
      </c>
    </row>
    <row r="82" spans="2:20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N45" activePane="bottomRight" state="frozen"/>
      <selection pane="topRight" activeCell="D1" sqref="D1"/>
      <selection pane="bottomLeft" activeCell="A4" sqref="A4"/>
      <selection pane="bottomRight" activeCell="T65" sqref="T65:U66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5" t="s">
        <v>80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7"/>
    </row>
    <row r="3" spans="2:21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79" t="s">
        <v>55</v>
      </c>
    </row>
    <row r="4" spans="2:21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79"/>
      <c r="T4" s="377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79"/>
      <c r="T5" s="377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79"/>
      <c r="T6" s="377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79"/>
      <c r="T7" s="377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79"/>
      <c r="T8" s="377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79"/>
      <c r="T9" s="377"/>
      <c r="U9" s="278">
        <f t="shared" si="0"/>
        <v>18797.2</v>
      </c>
    </row>
    <row r="10" spans="2:21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79"/>
      <c r="T10" s="377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79"/>
      <c r="T11" s="377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0"/>
      <c r="S12" s="380"/>
      <c r="T12" s="316"/>
      <c r="U12" s="378"/>
    </row>
    <row r="13" spans="2:21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1"/>
      <c r="U13" s="280"/>
    </row>
    <row r="14" spans="2:21" ht="12" x14ac:dyDescent="0.25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2" customFormat="1" ht="13.8" x14ac:dyDescent="0.3">
      <c r="B16" s="394" t="s">
        <v>66</v>
      </c>
      <c r="C16" s="395"/>
      <c r="D16" s="396">
        <f>SUM(D14:D15)</f>
        <v>340692</v>
      </c>
      <c r="E16" s="396">
        <f>SUM(E14:E15)</f>
        <v>236016</v>
      </c>
      <c r="F16" s="396">
        <f>SUM(F14:F15)</f>
        <v>91500</v>
      </c>
      <c r="G16" s="396">
        <f t="shared" ref="G16:N16" si="1">SUM(G14:G15)</f>
        <v>182000</v>
      </c>
      <c r="H16" s="396">
        <f t="shared" si="1"/>
        <v>243045</v>
      </c>
      <c r="I16" s="397">
        <f t="shared" si="1"/>
        <v>156257</v>
      </c>
      <c r="J16" s="397">
        <f t="shared" si="1"/>
        <v>173661</v>
      </c>
      <c r="K16" s="397">
        <f t="shared" si="1"/>
        <v>367120</v>
      </c>
      <c r="L16" s="397">
        <f t="shared" si="1"/>
        <v>449955</v>
      </c>
      <c r="M16" s="397">
        <f t="shared" si="1"/>
        <v>300642</v>
      </c>
      <c r="N16" s="397">
        <f t="shared" si="1"/>
        <v>122548</v>
      </c>
      <c r="O16" s="396">
        <v>181045</v>
      </c>
      <c r="P16" s="396">
        <f>P13+P14+P15</f>
        <v>216491</v>
      </c>
      <c r="Q16" s="396">
        <f>Q13+Q14+Q15</f>
        <v>520271</v>
      </c>
      <c r="R16" s="398">
        <f>R13+R14+R15</f>
        <v>272860</v>
      </c>
      <c r="S16" s="398">
        <f>S13+S14+S15</f>
        <v>509294</v>
      </c>
      <c r="T16" s="398">
        <f>T13+T14+T15</f>
        <v>709366</v>
      </c>
      <c r="U16" s="399">
        <f>AVERAGE(P16:T16)</f>
        <v>445656.4</v>
      </c>
    </row>
    <row r="17" spans="2:21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77" t="s">
        <v>55</v>
      </c>
    </row>
    <row r="18" spans="2:21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4">
        <v>148131</v>
      </c>
      <c r="T19" s="347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4">
        <v>139672</v>
      </c>
      <c r="T20" s="347">
        <f>'Mielies-Maize'!J17</f>
        <v>484406</v>
      </c>
      <c r="U20" s="278">
        <f t="shared" ref="U20:U38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4">
        <v>108358</v>
      </c>
      <c r="T21" s="347">
        <f>'Mielies-Maize'!J18</f>
        <v>629157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4">
        <v>343069</v>
      </c>
      <c r="T22" s="347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4">
        <v>433857</v>
      </c>
      <c r="T23" s="347">
        <f>'Mielies-Maize'!J20</f>
        <v>572846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4">
        <v>578864</v>
      </c>
      <c r="T24" s="347">
        <f>'Mielies-Maize'!J21</f>
        <v>499519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4">
        <v>646244</v>
      </c>
      <c r="T25" s="347">
        <f>'Mielies-Maize'!J22</f>
        <v>482676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4">
        <v>671146</v>
      </c>
      <c r="T26" s="347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4">
        <v>735502</v>
      </c>
      <c r="T27" s="347">
        <f>'Mielies-Maize'!J24</f>
        <v>352256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4">
        <v>661817</v>
      </c>
      <c r="T28" s="347">
        <f>'Mielies-Maize'!J25</f>
        <v>176324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4">
        <v>505406</v>
      </c>
      <c r="T29" s="347">
        <f>'Mielies-Maize'!J26</f>
        <v>140166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4">
        <v>424110</v>
      </c>
      <c r="T30" s="347">
        <f>'Mielies-Maize'!J27</f>
        <v>105864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4">
        <v>364948</v>
      </c>
      <c r="T31" s="347">
        <f>'Mielies-Maize'!J28</f>
        <v>104646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4">
        <v>208614</v>
      </c>
      <c r="T32" s="347">
        <f>'Mielies-Maize'!J29</f>
        <v>58054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4">
        <v>150070</v>
      </c>
      <c r="T33" s="347">
        <f>'Mielies-Maize'!J30</f>
        <v>41512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4">
        <v>101002</v>
      </c>
      <c r="T34" s="347">
        <f>'Mielies-Maize'!J31</f>
        <v>45995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4">
        <v>115427</v>
      </c>
      <c r="T35" s="347">
        <f>'Mielies-Maize'!J32</f>
        <v>32328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4">
        <v>38391</v>
      </c>
      <c r="T36" s="347">
        <f>'Mielies-Maize'!J33</f>
        <v>48027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4">
        <v>32471</v>
      </c>
      <c r="T37" s="347">
        <f>'Mielies-Maize'!J34</f>
        <v>29495</v>
      </c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4">
        <v>31264</v>
      </c>
      <c r="T38" s="347">
        <f>'Mielies-Maize'!J35</f>
        <v>29333</v>
      </c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4">
        <v>25770</v>
      </c>
      <c r="T39" s="347">
        <f>'Mielies-Maize'!J36</f>
        <v>25813</v>
      </c>
      <c r="U39" s="278">
        <f t="shared" ref="U39:U40" si="6">AVERAGE(N39:S39)</f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4">
        <v>60212</v>
      </c>
      <c r="T40" s="347">
        <f>'Mielies-Maize'!J37</f>
        <v>37028</v>
      </c>
      <c r="U40" s="278">
        <f t="shared" si="6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4">
        <v>27372</v>
      </c>
      <c r="T41" s="347">
        <f>'Mielies-Maize'!J38</f>
        <v>24682</v>
      </c>
      <c r="U41" s="278">
        <f t="shared" ref="U41" si="7">AVERAGE(N41:S41)</f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4">
        <v>24314</v>
      </c>
      <c r="T42" s="347">
        <f>'Mielies-Maize'!J39</f>
        <v>29239</v>
      </c>
      <c r="U42" s="278">
        <f t="shared" ref="U42" si="8">AVERAGE(N42:S42)</f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4">
        <v>19519</v>
      </c>
      <c r="T43" s="347">
        <f>'Mielies-Maize'!J40</f>
        <v>23000</v>
      </c>
      <c r="U43" s="278">
        <f t="shared" ref="U43" si="9">AVERAGE(N43:S43)</f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4">
        <v>49780</v>
      </c>
      <c r="T44" s="347">
        <f>'Mielies-Maize'!J41</f>
        <v>32266</v>
      </c>
      <c r="U44" s="278">
        <f t="shared" ref="U44:U45" si="10">AVERAGE(N44:S44)</f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4">
        <v>13420</v>
      </c>
      <c r="T45" s="347">
        <f>'Mielies-Maize'!J42</f>
        <v>20600</v>
      </c>
      <c r="U45" s="278">
        <f t="shared" si="10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4">
        <v>13023</v>
      </c>
      <c r="T46" s="347">
        <f>'Mielies-Maize'!J43</f>
        <v>16708</v>
      </c>
      <c r="U46" s="278">
        <f t="shared" ref="U46" si="11">AVERAGE(N46:S46)</f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4">
        <v>14387</v>
      </c>
      <c r="T47" s="347">
        <f>'Mielies-Maize'!J44</f>
        <v>17429</v>
      </c>
      <c r="U47" s="278">
        <f t="shared" ref="U47:U48" si="12">AVERAGE(N47:S47)</f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4">
        <v>44364</v>
      </c>
      <c r="T48" s="347">
        <f>'Mielies-Maize'!J45</f>
        <v>17395</v>
      </c>
      <c r="U48" s="278">
        <f t="shared" si="12"/>
        <v>23782</v>
      </c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4">
        <v>18905</v>
      </c>
      <c r="T49" s="347">
        <f>'Mielies-Maize'!J46</f>
        <v>33537</v>
      </c>
      <c r="U49" s="278">
        <f t="shared" ref="U49" si="13">AVERAGE(N49:S49)</f>
        <v>21957.333333333332</v>
      </c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4">
        <v>15594</v>
      </c>
      <c r="T50" s="347">
        <f>'Mielies-Maize'!J47</f>
        <v>18561</v>
      </c>
      <c r="U50" s="278">
        <f t="shared" ref="U50" si="14">AVERAGE(N50:S50)</f>
        <v>7447.833333333333</v>
      </c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4">
        <v>19670</v>
      </c>
      <c r="T51" s="347">
        <f>'Mielies-Maize'!J48</f>
        <v>20863</v>
      </c>
      <c r="U51" s="278">
        <f t="shared" ref="U51:U54" si="15">AVERAGE(N51:S51)</f>
        <v>7826.833333333333</v>
      </c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4">
        <v>12340</v>
      </c>
      <c r="T52" s="347">
        <f>'Mielies-Maize'!J49</f>
        <v>14598</v>
      </c>
      <c r="U52" s="278">
        <f t="shared" si="15"/>
        <v>6533.5</v>
      </c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4">
        <v>20236</v>
      </c>
      <c r="T53" s="347">
        <f>'Mielies-Maize'!J50</f>
        <v>10531</v>
      </c>
      <c r="U53" s="278">
        <f t="shared" si="15"/>
        <v>23607.666666666668</v>
      </c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4">
        <v>7725</v>
      </c>
      <c r="T54" s="347">
        <f>'Mielies-Maize'!J51</f>
        <v>5682</v>
      </c>
      <c r="U54" s="278">
        <f t="shared" si="15"/>
        <v>2639</v>
      </c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4">
        <v>13856</v>
      </c>
      <c r="T55" s="347">
        <f>'Mielies-Maize'!J52</f>
        <v>9872</v>
      </c>
      <c r="U55" s="278">
        <f t="shared" ref="U55" si="16">AVERAGE(N55:S55)</f>
        <v>6008.5</v>
      </c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4">
        <v>13437</v>
      </c>
      <c r="T56" s="347">
        <f>'Mielies-Maize'!J53</f>
        <v>14397</v>
      </c>
      <c r="U56" s="278">
        <f t="shared" ref="U56:U57" si="17">AVERAGE(N56:S56)</f>
        <v>8000.166666666667</v>
      </c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4">
        <v>36083</v>
      </c>
      <c r="T57" s="347">
        <f>'Mielies-Maize'!J54</f>
        <v>13951</v>
      </c>
      <c r="U57" s="278">
        <f t="shared" si="17"/>
        <v>27940.833333333332</v>
      </c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4">
        <v>26222</v>
      </c>
      <c r="T58" s="347">
        <f>'Mielies-Maize'!J55</f>
        <v>34047</v>
      </c>
      <c r="U58" s="278">
        <f t="shared" ref="U58:U63" si="18">AVERAGE(N58:S58)</f>
        <v>23376.666666666668</v>
      </c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4">
        <v>28913</v>
      </c>
      <c r="T59" s="347">
        <f>'Mielies-Maize'!J56</f>
        <v>31766</v>
      </c>
      <c r="U59" s="278">
        <f t="shared" si="18"/>
        <v>15081.833333333334</v>
      </c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4">
        <v>30649</v>
      </c>
      <c r="T60" s="347">
        <f>'Mielies-Maize'!J57</f>
        <v>28328</v>
      </c>
      <c r="U60" s="278">
        <f t="shared" si="18"/>
        <v>14736</v>
      </c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4">
        <v>46085</v>
      </c>
      <c r="T61" s="347">
        <f>'Mielies-Maize'!J58</f>
        <v>12797</v>
      </c>
      <c r="U61" s="278">
        <f t="shared" si="18"/>
        <v>34622.5</v>
      </c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4">
        <v>26867</v>
      </c>
      <c r="T62" s="347">
        <f>'Mielies-Maize'!J59</f>
        <v>24969</v>
      </c>
      <c r="U62" s="278">
        <f t="shared" si="18"/>
        <v>23244.833333333332</v>
      </c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4">
        <v>28795</v>
      </c>
      <c r="T63" s="347">
        <f>'Mielies-Maize'!J60</f>
        <v>19427</v>
      </c>
      <c r="U63" s="278">
        <f t="shared" si="18"/>
        <v>14913.5</v>
      </c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4">
        <v>39164</v>
      </c>
      <c r="T64" s="347">
        <f>'Mielies-Maize'!J61</f>
        <v>32637</v>
      </c>
      <c r="U64" s="278">
        <f t="shared" ref="U64" si="19">AVERAGE(N64:S64)</f>
        <v>19065.166666666668</v>
      </c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4">
        <v>58161</v>
      </c>
      <c r="T65" s="347">
        <f>'Mielies-Maize'!J62</f>
        <v>35606</v>
      </c>
      <c r="U65" s="278">
        <f t="shared" ref="U65" si="20">AVERAGE(N65:S65)</f>
        <v>33748</v>
      </c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4">
        <v>74645</v>
      </c>
      <c r="T66" s="347">
        <f>'Mielies-Maize'!J63</f>
        <v>44270</v>
      </c>
      <c r="U66" s="278">
        <f t="shared" ref="U66" si="21">AVERAGE(N66:S66)</f>
        <v>56338.5</v>
      </c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4">
        <v>59393</v>
      </c>
      <c r="T67" s="347"/>
      <c r="U67" s="278"/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4">
        <v>57683</v>
      </c>
      <c r="T68" s="347"/>
      <c r="U68" s="278"/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4">
        <v>93632</v>
      </c>
      <c r="T69" s="347"/>
      <c r="U69" s="278"/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4">
        <v>291006</v>
      </c>
      <c r="T70" s="347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4"/>
      <c r="T71" s="347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1"/>
      <c r="T72" s="348"/>
      <c r="U72" s="281"/>
    </row>
    <row r="73" spans="2:21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v>6795000</v>
      </c>
      <c r="U73" s="309">
        <f>AVERAGE(P73:T73)</f>
        <v>7355552</v>
      </c>
    </row>
    <row r="74" spans="2:21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70</v>
      </c>
      <c r="C75" s="152"/>
      <c r="D75" s="88">
        <f t="shared" ref="D75:J75" si="22">D73-D74</f>
        <v>4786117</v>
      </c>
      <c r="E75" s="88">
        <f t="shared" si="22"/>
        <v>4965334</v>
      </c>
      <c r="F75" s="88">
        <f t="shared" si="22"/>
        <v>4576787</v>
      </c>
      <c r="G75" s="88">
        <f t="shared" si="22"/>
        <v>3934236</v>
      </c>
      <c r="H75" s="88">
        <f t="shared" si="22"/>
        <v>4897569</v>
      </c>
      <c r="I75" s="88">
        <f t="shared" si="22"/>
        <v>5856931</v>
      </c>
      <c r="J75" s="88">
        <f t="shared" si="22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23">Q73-Q74</f>
        <v>7293000</v>
      </c>
      <c r="R75" s="301">
        <f t="shared" si="23"/>
        <v>7230000</v>
      </c>
      <c r="S75" s="301">
        <f t="shared" si="23"/>
        <v>7465260</v>
      </c>
      <c r="T75" s="301">
        <f>T73-T74</f>
        <v>6375000</v>
      </c>
      <c r="U75" s="309">
        <f>AVERAGE(P75:T75)</f>
        <v>6942952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77" t="s">
        <v>55</v>
      </c>
    </row>
    <row r="78" spans="2:21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3">
        <v>526969</v>
      </c>
      <c r="J78" s="354">
        <f>J16</f>
        <v>173661</v>
      </c>
      <c r="K78" s="354">
        <f>K16</f>
        <v>367120</v>
      </c>
      <c r="L78" s="354">
        <f t="shared" ref="L78:P78" si="24">L18</f>
        <v>449955</v>
      </c>
      <c r="M78" s="354">
        <f t="shared" si="24"/>
        <v>300642</v>
      </c>
      <c r="N78" s="354">
        <f t="shared" si="24"/>
        <v>122548</v>
      </c>
      <c r="O78" s="354">
        <f t="shared" si="24"/>
        <v>181045</v>
      </c>
      <c r="P78" s="354">
        <f t="shared" si="24"/>
        <v>216491</v>
      </c>
      <c r="Q78" s="354">
        <f>Q18</f>
        <v>520271</v>
      </c>
      <c r="R78" s="355">
        <f>R18</f>
        <v>272860</v>
      </c>
      <c r="S78" s="355">
        <f>S16</f>
        <v>509294</v>
      </c>
      <c r="T78" s="355">
        <f>T16</f>
        <v>709366</v>
      </c>
      <c r="U78" s="183">
        <f>U18</f>
        <v>445656.4</v>
      </c>
    </row>
    <row r="79" spans="2:21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6">
        <f t="shared" ref="G79:S79" si="25">SUM(G19:G62)</f>
        <v>3862943</v>
      </c>
      <c r="H79" s="356">
        <f t="shared" si="25"/>
        <v>4480629</v>
      </c>
      <c r="I79" s="356">
        <f t="shared" si="25"/>
        <v>5328942</v>
      </c>
      <c r="J79" s="356">
        <f t="shared" si="25"/>
        <v>5861623</v>
      </c>
      <c r="K79" s="356">
        <f t="shared" si="25"/>
        <v>4538679</v>
      </c>
      <c r="L79" s="356">
        <f t="shared" si="25"/>
        <v>3622244</v>
      </c>
      <c r="M79" s="356">
        <f t="shared" si="25"/>
        <v>6234595</v>
      </c>
      <c r="N79" s="356">
        <f t="shared" si="25"/>
        <v>5495238</v>
      </c>
      <c r="O79" s="356">
        <f t="shared" si="25"/>
        <v>5228088</v>
      </c>
      <c r="P79" s="356">
        <f t="shared" si="25"/>
        <v>6152378</v>
      </c>
      <c r="Q79" s="356">
        <f t="shared" si="25"/>
        <v>6867055</v>
      </c>
      <c r="R79" s="356">
        <f t="shared" si="25"/>
        <v>6965800</v>
      </c>
      <c r="S79" s="356">
        <f t="shared" si="25"/>
        <v>7047106</v>
      </c>
      <c r="T79" s="356">
        <f>SUM(T19:T62)</f>
        <v>5581097</v>
      </c>
      <c r="U79" s="356">
        <f>SUM(U19:U62)</f>
        <v>6292610.8333333312</v>
      </c>
    </row>
    <row r="80" spans="2:21" ht="15" thickBot="1" x14ac:dyDescent="0.35">
      <c r="B80" s="115" t="s">
        <v>74</v>
      </c>
      <c r="C80" s="227"/>
      <c r="D80" s="196">
        <f t="shared" ref="D80:J80" si="26">SUM(D78:D79)</f>
        <v>406692</v>
      </c>
      <c r="E80" s="223">
        <f t="shared" si="26"/>
        <v>297016</v>
      </c>
      <c r="F80" s="223">
        <f t="shared" si="26"/>
        <v>114500</v>
      </c>
      <c r="G80" s="223">
        <f t="shared" si="26"/>
        <v>4044943</v>
      </c>
      <c r="H80" s="223">
        <f t="shared" si="26"/>
        <v>4723674</v>
      </c>
      <c r="I80" s="223">
        <f t="shared" si="26"/>
        <v>5855911</v>
      </c>
      <c r="J80" s="223">
        <f t="shared" si="26"/>
        <v>6035284</v>
      </c>
      <c r="K80" s="223">
        <f t="shared" ref="K80:P80" si="27">SUM(K78:K79)</f>
        <v>4905799</v>
      </c>
      <c r="L80" s="223">
        <f t="shared" si="27"/>
        <v>4072199</v>
      </c>
      <c r="M80" s="223">
        <f t="shared" si="27"/>
        <v>6535237</v>
      </c>
      <c r="N80" s="196">
        <f t="shared" si="27"/>
        <v>5617786</v>
      </c>
      <c r="O80" s="196">
        <f t="shared" si="27"/>
        <v>5409133</v>
      </c>
      <c r="P80" s="196">
        <f t="shared" si="27"/>
        <v>6368869</v>
      </c>
      <c r="Q80" s="196">
        <f>SUM(Q78:Q79)</f>
        <v>7387326</v>
      </c>
      <c r="R80" s="239">
        <f>SUM(R78:R79)</f>
        <v>7238660</v>
      </c>
      <c r="S80" s="239">
        <f>SUM(S78:S79)</f>
        <v>7556400</v>
      </c>
      <c r="T80" s="239">
        <f>SUM(T78:T79)</f>
        <v>6290463</v>
      </c>
      <c r="U80" s="196">
        <f>SUM(U78:U79)</f>
        <v>6738267.2333333315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76</v>
      </c>
      <c r="C82" s="228"/>
      <c r="D82" s="293">
        <f t="shared" ref="D82:G82" si="28">D80/D75</f>
        <v>8.4973267473402767E-2</v>
      </c>
      <c r="E82" s="293">
        <f t="shared" si="28"/>
        <v>5.981792966998796E-2</v>
      </c>
      <c r="F82" s="293">
        <f t="shared" si="28"/>
        <v>2.5017550521796186E-2</v>
      </c>
      <c r="G82" s="293">
        <f t="shared" si="28"/>
        <v>1.028139389706159</v>
      </c>
      <c r="H82" s="293">
        <f>H80/H75</f>
        <v>0.96449360897212477</v>
      </c>
      <c r="I82" s="293">
        <f t="shared" ref="I82:M82" si="29">I80/I75</f>
        <v>0.99982584735930813</v>
      </c>
      <c r="J82" s="293">
        <f t="shared" si="29"/>
        <v>0.98013640388229428</v>
      </c>
      <c r="K82" s="293">
        <f t="shared" si="29"/>
        <v>1.0099265477871697</v>
      </c>
      <c r="L82" s="293">
        <f>L80/L75</f>
        <v>0.99727257320974816</v>
      </c>
      <c r="M82" s="293">
        <f t="shared" si="29"/>
        <v>0.99744154456654455</v>
      </c>
      <c r="N82" s="293">
        <f t="shared" ref="N82:R82" si="30">N80/N75</f>
        <v>0.99960604982206402</v>
      </c>
      <c r="O82" s="293">
        <f t="shared" si="30"/>
        <v>1.0054150557620818</v>
      </c>
      <c r="P82" s="274">
        <f t="shared" si="30"/>
        <v>1.0027346296150517</v>
      </c>
      <c r="Q82" s="293">
        <f>Q80/Q75</f>
        <v>1.0129337721102427</v>
      </c>
      <c r="R82" s="319">
        <f t="shared" si="30"/>
        <v>1.0011977869986168</v>
      </c>
      <c r="S82" s="319">
        <f>S80/S75</f>
        <v>1.0122085500036166</v>
      </c>
      <c r="T82" s="319">
        <f>T80/T75</f>
        <v>0.98673929411764705</v>
      </c>
      <c r="U82" s="293">
        <f>U80/U75</f>
        <v>0.97051905779174785</v>
      </c>
    </row>
    <row r="83" spans="2:21" ht="14.4" x14ac:dyDescent="0.3">
      <c r="B83" s="469" t="s">
        <v>77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1" t="s">
        <v>78</v>
      </c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3" t="s">
        <v>79</v>
      </c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Q56" activePane="bottomRight" state="frozen"/>
      <selection pane="topRight" activeCell="D1" sqref="D1"/>
      <selection pane="bottomLeft" activeCell="A4" sqref="A4"/>
      <selection pane="bottomRight" activeCell="T65" sqref="T65:U66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7.664062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2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349"/>
      <c r="T2" s="349"/>
    </row>
    <row r="3" spans="2:21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3" t="s">
        <v>96</v>
      </c>
      <c r="S3" s="323" t="s">
        <v>97</v>
      </c>
      <c r="T3" s="323" t="s">
        <v>115</v>
      </c>
      <c r="U3" s="328" t="s">
        <v>55</v>
      </c>
    </row>
    <row r="4" spans="2:21" ht="14.4" hidden="1" x14ac:dyDescent="0.3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2">
        <v>38241</v>
      </c>
      <c r="S4" s="350">
        <v>44891</v>
      </c>
      <c r="T4" s="350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0">
        <v>52716</v>
      </c>
      <c r="T5" s="350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0">
        <v>71601</v>
      </c>
      <c r="T6" s="350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0">
        <v>97465</v>
      </c>
      <c r="T7" s="350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0">
        <v>111603</v>
      </c>
      <c r="T8" s="350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0">
        <v>96211</v>
      </c>
      <c r="T9" s="350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0">
        <v>91494</v>
      </c>
      <c r="T10" s="350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0">
        <v>141076</v>
      </c>
      <c r="T11" s="350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4">
        <v>189231</v>
      </c>
      <c r="S12" s="324">
        <v>434332</v>
      </c>
      <c r="T12" s="324">
        <v>434332</v>
      </c>
      <c r="U12" s="357"/>
    </row>
    <row r="13" spans="2:21" ht="14.4" x14ac:dyDescent="0.3">
      <c r="B13" s="176" t="s">
        <v>118</v>
      </c>
      <c r="C13" s="102"/>
      <c r="D13" s="12"/>
      <c r="E13" s="12"/>
      <c r="F13" s="12"/>
      <c r="G13" s="401"/>
      <c r="H13" s="402"/>
      <c r="I13" s="402"/>
      <c r="J13" s="402"/>
      <c r="K13" s="402"/>
      <c r="L13" s="403">
        <v>82997</v>
      </c>
      <c r="M13" s="404"/>
      <c r="N13" s="404"/>
      <c r="O13" s="404"/>
      <c r="P13" s="404"/>
      <c r="Q13" s="405"/>
      <c r="R13" s="332"/>
      <c r="S13" s="332"/>
      <c r="T13" s="332"/>
      <c r="U13" s="332"/>
    </row>
    <row r="14" spans="2:21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6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0">
        <f>'Summary -White maize'!K13+'Summary -Yellow maize'!L14</f>
        <v>249761</v>
      </c>
      <c r="M14" s="331">
        <f>'Summary -White maize'!L13+'Summary -Yellow maize'!M14</f>
        <v>384702</v>
      </c>
      <c r="N14" s="331">
        <f>'Summary -White maize'!M13+'Summary -Yellow maize'!N14</f>
        <v>103393</v>
      </c>
      <c r="O14" s="331">
        <f>'Summary -White maize'!N13+'Summary -Yellow maize'!O14</f>
        <v>99506</v>
      </c>
      <c r="P14" s="331">
        <f>'Summary -White maize'!O13+'Summary -Yellow maize'!P14</f>
        <v>130740</v>
      </c>
      <c r="Q14" s="329">
        <f>'Summary -White maize'!P13+'Summary -Yellow maize'!Q14</f>
        <v>198103</v>
      </c>
      <c r="R14" s="329">
        <f>'Summary -White maize'!Q13+'Summary -Yellow maize'!R14</f>
        <v>184907</v>
      </c>
      <c r="S14" s="329">
        <f>'Summary -White maize'!R13+'Summary -Yellow maize'!S14</f>
        <v>279476</v>
      </c>
      <c r="T14" s="329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6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0">
        <f>'Summary -White maize'!K14+'Summary -Yellow maize'!L15</f>
        <v>488250</v>
      </c>
      <c r="M15" s="331">
        <f>'Summary -White maize'!L14+'Summary -Yellow maize'!M15</f>
        <v>419491</v>
      </c>
      <c r="N15" s="331">
        <f>'Summary -White maize'!M14+'Summary -Yellow maize'!N15</f>
        <v>136524</v>
      </c>
      <c r="O15" s="331">
        <f>'Summary -White maize'!N14+'Summary -Yellow maize'!O15</f>
        <v>167437</v>
      </c>
      <c r="P15" s="331">
        <f>'Summary -White maize'!O14+'Summary -Yellow maize'!P15</f>
        <v>216992</v>
      </c>
      <c r="Q15" s="329">
        <f>'Summary -White maize'!P14+'Summary -Yellow maize'!Q15</f>
        <v>759204</v>
      </c>
      <c r="R15" s="329">
        <f>'Summary -White maize'!Q14+'Summary -Yellow maize'!R15</f>
        <v>229141</v>
      </c>
      <c r="S15" s="329">
        <f>'Summary -White maize'!R14+'Summary -Yellow maize'!S15</f>
        <v>424023</v>
      </c>
      <c r="T15" s="329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7">
        <f t="shared" si="2"/>
        <v>182240</v>
      </c>
      <c r="H16" s="408">
        <f t="shared" si="2"/>
        <v>753443</v>
      </c>
      <c r="I16" s="408">
        <f t="shared" si="2"/>
        <v>426034</v>
      </c>
      <c r="J16" s="408">
        <f t="shared" si="2"/>
        <v>478784</v>
      </c>
      <c r="K16" s="408">
        <v>541956</v>
      </c>
      <c r="L16" s="409">
        <f t="shared" ref="L16:T16" si="3">L13+L14+L15</f>
        <v>821008</v>
      </c>
      <c r="M16" s="410">
        <f t="shared" si="3"/>
        <v>804193</v>
      </c>
      <c r="N16" s="410">
        <f t="shared" si="3"/>
        <v>239917</v>
      </c>
      <c r="O16" s="411">
        <f t="shared" si="3"/>
        <v>266943</v>
      </c>
      <c r="P16" s="411">
        <f t="shared" si="3"/>
        <v>347732</v>
      </c>
      <c r="Q16" s="412">
        <f t="shared" si="3"/>
        <v>957307</v>
      </c>
      <c r="R16" s="412">
        <f t="shared" si="3"/>
        <v>414048</v>
      </c>
      <c r="S16" s="412">
        <f t="shared" si="3"/>
        <v>703499</v>
      </c>
      <c r="T16" s="412">
        <f t="shared" si="3"/>
        <v>1107658</v>
      </c>
      <c r="U16" s="413">
        <f t="shared" si="1"/>
        <v>488241</v>
      </c>
    </row>
    <row r="17" spans="2:21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0" t="s">
        <v>45</v>
      </c>
      <c r="K17" s="400" t="s">
        <v>46</v>
      </c>
      <c r="L17" s="400" t="s">
        <v>47</v>
      </c>
      <c r="M17" s="400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8" t="s">
        <v>54</v>
      </c>
      <c r="T17" s="358" t="s">
        <v>115</v>
      </c>
      <c r="U17" s="359" t="s">
        <v>55</v>
      </c>
    </row>
    <row r="18" spans="2:21" ht="14.4" x14ac:dyDescent="0.3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6">
        <f>'Summary -White maize'!R18+'Summary -Yellow maize'!S19</f>
        <v>219784</v>
      </c>
      <c r="T19" s="350">
        <f>'Summary -White maize'!S18+'Summary -Yellow maize'!T19</f>
        <v>313851</v>
      </c>
      <c r="U19" s="278">
        <f>AVERAGE(N19:T19)</f>
        <v>162443.71428571429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6">
        <f>'Summary -White maize'!R19+'Summary -Yellow maize'!S20</f>
        <v>225757</v>
      </c>
      <c r="T20" s="350">
        <f>'Summary -White maize'!S19+'Summary -Yellow maize'!T20</f>
        <v>777239</v>
      </c>
      <c r="U20" s="278">
        <f t="shared" ref="U20:U29" si="7">AVERAGE(N20:T20)</f>
        <v>316006.85714285716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6">
        <f>'Summary -White maize'!R20+'Summary -Yellow maize'!S21</f>
        <v>240902</v>
      </c>
      <c r="T21" s="350">
        <f>'Summary -White maize'!S20+'Summary -Yellow maize'!T21</f>
        <v>995479</v>
      </c>
      <c r="U21" s="278">
        <f t="shared" si="7"/>
        <v>442252.71428571426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6">
        <f>'Summary -White maize'!R21+'Summary -Yellow maize'!S22</f>
        <v>684568</v>
      </c>
      <c r="T22" s="350">
        <f>'Summary -White maize'!S21+'Summary -Yellow maize'!T22</f>
        <v>1169048</v>
      </c>
      <c r="U22" s="278">
        <f t="shared" si="7"/>
        <v>816031.42857142852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6">
        <f>'Summary -White maize'!R22+'Summary -Yellow maize'!S23</f>
        <v>768725</v>
      </c>
      <c r="T23" s="350">
        <f>'Summary -White maize'!S22+'Summary -Yellow maize'!T23</f>
        <v>1014286</v>
      </c>
      <c r="U23" s="278">
        <f t="shared" si="7"/>
        <v>630050.14285714284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6">
        <f>'Summary -White maize'!R23+'Summary -Yellow maize'!S24</f>
        <v>1221560</v>
      </c>
      <c r="T24" s="350">
        <f>'Summary -White maize'!S23+'Summary -Yellow maize'!T24</f>
        <v>892350</v>
      </c>
      <c r="U24" s="278">
        <f t="shared" si="7"/>
        <v>821766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6">
        <f>'Summary -White maize'!R24+'Summary -Yellow maize'!S25</f>
        <v>1425674</v>
      </c>
      <c r="T25" s="350">
        <f>'Summary -White maize'!S24+'Summary -Yellow maize'!T25</f>
        <v>938730</v>
      </c>
      <c r="U25" s="278">
        <f t="shared" si="7"/>
        <v>998048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6">
        <f>'Summary -White maize'!R25+'Summary -Yellow maize'!S26</f>
        <v>1575610</v>
      </c>
      <c r="T26" s="350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6">
        <f>'Summary -White maize'!R26+'Summary -Yellow maize'!S27</f>
        <v>1668457</v>
      </c>
      <c r="T27" s="350">
        <f>'Summary -White maize'!S26+'Summary -Yellow maize'!T27</f>
        <v>853747</v>
      </c>
      <c r="U27" s="278">
        <f t="shared" si="7"/>
        <v>1055680.5714285714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6">
        <f>'Summary -White maize'!R27+'Summary -Yellow maize'!S28</f>
        <v>1457721</v>
      </c>
      <c r="T28" s="350">
        <f>'Summary -White maize'!S27+'Summary -Yellow maize'!T28</f>
        <v>541774</v>
      </c>
      <c r="U28" s="278">
        <f t="shared" si="7"/>
        <v>835419.71428571432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6">
        <f>'Summary -White maize'!R28+'Summary -Yellow maize'!S29</f>
        <v>1196400</v>
      </c>
      <c r="T29" s="350">
        <f>'Summary -White maize'!S28+'Summary -Yellow maize'!T29</f>
        <v>473316</v>
      </c>
      <c r="U29" s="278">
        <f t="shared" si="7"/>
        <v>841907.14285714284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6">
        <f>'Summary -White maize'!R29+'Summary -Yellow maize'!S30</f>
        <v>996812</v>
      </c>
      <c r="T30" s="350">
        <f>'Summary -White maize'!S29+'Summary -Yellow maize'!T30</f>
        <v>361618</v>
      </c>
      <c r="U30" s="278">
        <f t="shared" ref="U30:U37" si="8">AVERAGE(N30:T30)</f>
        <v>800509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6">
        <f>'Summary -White maize'!R30+'Summary -Yellow maize'!S31</f>
        <v>788229</v>
      </c>
      <c r="T31" s="350">
        <f>'Summary -White maize'!S30+'Summary -Yellow maize'!T31</f>
        <v>314424</v>
      </c>
      <c r="U31" s="278">
        <f t="shared" si="8"/>
        <v>999596.42857142852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6">
        <f>'Summary -White maize'!R31+'Summary -Yellow maize'!S32</f>
        <v>477309</v>
      </c>
      <c r="T32" s="350">
        <f>'Summary -White maize'!S31+'Summary -Yellow maize'!T32</f>
        <v>152372</v>
      </c>
      <c r="U32" s="278">
        <f t="shared" si="8"/>
        <v>570084.14285714284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6">
        <f>'Summary -White maize'!R32+'Summary -Yellow maize'!S33</f>
        <v>365441</v>
      </c>
      <c r="T33" s="350">
        <f>'Summary -White maize'!S32+'Summary -Yellow maize'!T33</f>
        <v>98302</v>
      </c>
      <c r="U33" s="278">
        <f t="shared" si="8"/>
        <v>485662.14285714284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6">
        <f>'Summary -White maize'!R33+'Summary -Yellow maize'!S34</f>
        <v>252444</v>
      </c>
      <c r="T34" s="350">
        <f>'Summary -White maize'!S33+'Summary -Yellow maize'!T34</f>
        <v>98103</v>
      </c>
      <c r="U34" s="278">
        <f t="shared" si="8"/>
        <v>400003.71428571426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6">
        <f>'Summary -White maize'!R34+'Summary -Yellow maize'!S35</f>
        <v>239966</v>
      </c>
      <c r="T35" s="350">
        <f>'Summary -White maize'!S34+'Summary -Yellow maize'!T35</f>
        <v>70656</v>
      </c>
      <c r="U35" s="278">
        <f t="shared" si="8"/>
        <v>350658.71428571426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6">
        <f>'Summary -White maize'!R35+'Summary -Yellow maize'!S36</f>
        <v>90076</v>
      </c>
      <c r="T36" s="350">
        <f>'Summary -White maize'!S35+'Summary -Yellow maize'!T36</f>
        <v>95661</v>
      </c>
      <c r="U36" s="278">
        <f t="shared" si="8"/>
        <v>333225</v>
      </c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6">
        <f>'Summary -White maize'!R36+'Summary -Yellow maize'!S37</f>
        <v>70031</v>
      </c>
      <c r="T37" s="350">
        <f>'Summary -White maize'!S36+'Summary -Yellow maize'!T37</f>
        <v>63544</v>
      </c>
      <c r="U37" s="278">
        <f t="shared" si="8"/>
        <v>98357.142857142855</v>
      </c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6">
        <f>'Summary -White maize'!R37+'Summary -Yellow maize'!S38</f>
        <v>63727</v>
      </c>
      <c r="T38" s="350">
        <f>'Summary -White maize'!S37+'Summary -Yellow maize'!T38</f>
        <v>62847</v>
      </c>
      <c r="U38" s="278">
        <f t="shared" ref="U38" si="9">AVERAGE(N38:T38)</f>
        <v>82913.28571428571</v>
      </c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6">
        <f>'Summary -White maize'!R38+'Summary -Yellow maize'!S39</f>
        <v>63193</v>
      </c>
      <c r="T39" s="350">
        <f>'Summary -White maize'!S38+'Summary -Yellow maize'!T39</f>
        <v>59544</v>
      </c>
      <c r="U39" s="278">
        <f t="shared" ref="U39:U40" si="10">AVERAGE(N39:T39)</f>
        <v>79576.571428571435</v>
      </c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6">
        <f>'Summary -White maize'!R39+'Summary -Yellow maize'!S40</f>
        <v>91604</v>
      </c>
      <c r="T40" s="350">
        <f>'Summary -White maize'!S39+'Summary -Yellow maize'!T40</f>
        <v>75388</v>
      </c>
      <c r="U40" s="278">
        <f t="shared" si="10"/>
        <v>128602.14285714286</v>
      </c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6">
        <f>'Summary -White maize'!R40+'Summary -Yellow maize'!S41</f>
        <v>56553</v>
      </c>
      <c r="T41" s="350">
        <f>'Summary -White maize'!S40+'Summary -Yellow maize'!T41</f>
        <v>56239</v>
      </c>
      <c r="U41" s="278">
        <f t="shared" ref="U41:U43" si="11">AVERAGE(N41:T41)</f>
        <v>37645</v>
      </c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6">
        <f>'Summary -White maize'!R41+'Summary -Yellow maize'!S42</f>
        <v>56386</v>
      </c>
      <c r="T42" s="350">
        <f>'Summary -White maize'!S41+'Summary -Yellow maize'!T42</f>
        <v>65668</v>
      </c>
      <c r="U42" s="278">
        <f t="shared" si="11"/>
        <v>42795.142857142855</v>
      </c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6">
        <f>'Summary -White maize'!R42+'Summary -Yellow maize'!S43</f>
        <v>48484</v>
      </c>
      <c r="T43" s="350">
        <f>'Summary -White maize'!S42+'Summary -Yellow maize'!T43</f>
        <v>54117</v>
      </c>
      <c r="U43" s="278">
        <f t="shared" si="11"/>
        <v>36753.285714285717</v>
      </c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6">
        <f>'Summary -White maize'!R43+'Summary -Yellow maize'!S44</f>
        <v>74727</v>
      </c>
      <c r="T44" s="350">
        <f>'Summary -White maize'!S43+'Summary -Yellow maize'!T44</f>
        <v>66311</v>
      </c>
      <c r="U44" s="278">
        <f t="shared" ref="U44:U45" si="12">AVERAGE(N44:T44)</f>
        <v>83026.28571428571</v>
      </c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6">
        <f>'Summary -White maize'!R44+'Summary -Yellow maize'!S45</f>
        <v>29305</v>
      </c>
      <c r="T45" s="350">
        <f>'Summary -White maize'!S44+'Summary -Yellow maize'!T45</f>
        <v>42568</v>
      </c>
      <c r="U45" s="278">
        <f t="shared" si="12"/>
        <v>39608.142857142855</v>
      </c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6">
        <f>'Summary -White maize'!R45+'Summary -Yellow maize'!S46</f>
        <v>29823</v>
      </c>
      <c r="T46" s="350">
        <f>'Summary -White maize'!S45+'Summary -Yellow maize'!T46</f>
        <v>40599</v>
      </c>
      <c r="U46" s="278">
        <f t="shared" ref="U46" si="13">AVERAGE(N46:T46)</f>
        <v>24372.428571428572</v>
      </c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6">
        <f>'Summary -White maize'!R46+'Summary -Yellow maize'!S47</f>
        <v>26594</v>
      </c>
      <c r="T47" s="350">
        <f>'Summary -White maize'!S46+'Summary -Yellow maize'!T47</f>
        <v>34830</v>
      </c>
      <c r="U47" s="278">
        <f t="shared" ref="U47:U48" si="14">AVERAGE(N47:T47)</f>
        <v>21985.285714285714</v>
      </c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6">
        <f>'Summary -White maize'!R47+'Summary -Yellow maize'!S48</f>
        <v>76714</v>
      </c>
      <c r="T48" s="350">
        <f>'Summary -White maize'!S47+'Summary -Yellow maize'!T48</f>
        <v>33961</v>
      </c>
      <c r="U48" s="278">
        <f t="shared" si="14"/>
        <v>43992.142857142855</v>
      </c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6">
        <f>'Summary -White maize'!R48+'Summary -Yellow maize'!S49</f>
        <v>34356</v>
      </c>
      <c r="T49" s="350">
        <f>'Summary -White maize'!S48+'Summary -Yellow maize'!T49</f>
        <v>60580</v>
      </c>
      <c r="U49" s="278">
        <f t="shared" ref="U49" si="15">AVERAGE(N49:T49)</f>
        <v>47085</v>
      </c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6">
        <f>'Summary -White maize'!R49+'Summary -Yellow maize'!S50</f>
        <v>34064</v>
      </c>
      <c r="T50" s="350">
        <f>'Summary -White maize'!S49+'Summary -Yellow maize'!T50</f>
        <v>42588</v>
      </c>
      <c r="U50" s="278">
        <f t="shared" ref="U50" si="16">AVERAGE(N50:T50)</f>
        <v>19900</v>
      </c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6">
        <f>'Summary -White maize'!R50+'Summary -Yellow maize'!S51</f>
        <v>31190</v>
      </c>
      <c r="T51" s="350">
        <f>'Summary -White maize'!S50+'Summary -Yellow maize'!T51</f>
        <v>38399</v>
      </c>
      <c r="U51" s="278">
        <f t="shared" ref="U51:U54" si="17">AVERAGE(N51:T51)</f>
        <v>17517.571428571428</v>
      </c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6">
        <f>'Summary -White maize'!R51+'Summary -Yellow maize'!S52</f>
        <v>21118</v>
      </c>
      <c r="T52" s="350">
        <f>'Summary -White maize'!S51+'Summary -Yellow maize'!T52</f>
        <v>25094</v>
      </c>
      <c r="U52" s="278">
        <f t="shared" si="17"/>
        <v>13456.428571428571</v>
      </c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6">
        <f>'Summary -White maize'!R52+'Summary -Yellow maize'!S53</f>
        <v>31519</v>
      </c>
      <c r="T53" s="350">
        <f>'Summary -White maize'!S52+'Summary -Yellow maize'!T53</f>
        <v>15554</v>
      </c>
      <c r="U53" s="278">
        <f t="shared" si="17"/>
        <v>36112.857142857145</v>
      </c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6">
        <f>'Summary -White maize'!R53+'Summary -Yellow maize'!S54</f>
        <v>14813</v>
      </c>
      <c r="T54" s="350">
        <f>'Summary -White maize'!S53+'Summary -Yellow maize'!T54</f>
        <v>10596</v>
      </c>
      <c r="U54" s="278">
        <f t="shared" si="17"/>
        <v>6170.7142857142853</v>
      </c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6">
        <f>'Summary -White maize'!R54+'Summary -Yellow maize'!S55</f>
        <v>22359</v>
      </c>
      <c r="T55" s="350">
        <f>'Summary -White maize'!S54+'Summary -Yellow maize'!T55</f>
        <v>24008</v>
      </c>
      <c r="U55" s="278">
        <f t="shared" ref="U55" si="18">AVERAGE(N55:T55)</f>
        <v>13550.571428571429</v>
      </c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6">
        <f>'Summary -White maize'!R55+'Summary -Yellow maize'!S56</f>
        <v>27896</v>
      </c>
      <c r="T56" s="350">
        <f>'Summary -White maize'!S55+'Summary -Yellow maize'!T56</f>
        <v>32087</v>
      </c>
      <c r="U56" s="278">
        <f t="shared" ref="U56:U57" si="19">AVERAGE(N56:T56)</f>
        <v>18429.857142857141</v>
      </c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6">
        <f>'Summary -White maize'!R56+'Summary -Yellow maize'!S57</f>
        <v>60560</v>
      </c>
      <c r="T57" s="350">
        <f>'Summary -White maize'!S56+'Summary -Yellow maize'!T57</f>
        <v>26880</v>
      </c>
      <c r="U57" s="278">
        <f t="shared" si="19"/>
        <v>47217</v>
      </c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6">
        <f>'Summary -White maize'!R57+'Summary -Yellow maize'!S58</f>
        <v>44705</v>
      </c>
      <c r="T58" s="350">
        <f>'Summary -White maize'!S57+'Summary -Yellow maize'!T58</f>
        <v>50880</v>
      </c>
      <c r="U58" s="278">
        <f t="shared" ref="U58:U63" si="20">AVERAGE(N58:T58)</f>
        <v>42161</v>
      </c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6">
        <f>'Summary -White maize'!R58+'Summary -Yellow maize'!S59</f>
        <v>46115</v>
      </c>
      <c r="T59" s="350">
        <f>'Summary -White maize'!S58+'Summary -Yellow maize'!T59</f>
        <v>50384</v>
      </c>
      <c r="U59" s="278">
        <f t="shared" si="20"/>
        <v>30064.714285714286</v>
      </c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6">
        <f>'Summary -White maize'!R59+'Summary -Yellow maize'!S60</f>
        <v>54204</v>
      </c>
      <c r="T60" s="350">
        <f>'Summary -White maize'!S59+'Summary -Yellow maize'!T60</f>
        <v>42274</v>
      </c>
      <c r="U60" s="278">
        <f t="shared" si="20"/>
        <v>29839.857142857141</v>
      </c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6">
        <f>'Summary -White maize'!R60+'Summary -Yellow maize'!S61</f>
        <v>76071</v>
      </c>
      <c r="T61" s="350">
        <f>'Summary -White maize'!S60+'Summary -Yellow maize'!T61</f>
        <v>18878</v>
      </c>
      <c r="U61" s="278">
        <f t="shared" si="20"/>
        <v>50925</v>
      </c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6">
        <f>'Summary -White maize'!R61+'Summary -Yellow maize'!S62</f>
        <v>44891</v>
      </c>
      <c r="T62" s="350">
        <f>'Summary -White maize'!S61+'Summary -Yellow maize'!T62</f>
        <v>36449</v>
      </c>
      <c r="U62" s="278">
        <f t="shared" si="20"/>
        <v>38483.571428571428</v>
      </c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6">
        <f>'Summary -White maize'!R62+'Summary -Yellow maize'!S63</f>
        <v>52716</v>
      </c>
      <c r="T63" s="350">
        <f>'Summary -White maize'!S62+'Summary -Yellow maize'!T63</f>
        <v>33372</v>
      </c>
      <c r="U63" s="278">
        <f t="shared" si="20"/>
        <v>28142.285714285714</v>
      </c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6">
        <f>'Summary -White maize'!R63+'Summary -Yellow maize'!S64</f>
        <v>71601</v>
      </c>
      <c r="T64" s="350">
        <f>'Summary -White maize'!S63+'Summary -Yellow maize'!T64</f>
        <v>77221</v>
      </c>
      <c r="U64" s="278">
        <f t="shared" ref="U64" si="21">AVERAGE(N64:T64)</f>
        <v>38703.285714285717</v>
      </c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6">
        <f>'Summary -White maize'!R64+'Summary -Yellow maize'!S65</f>
        <v>97465</v>
      </c>
      <c r="T65" s="350">
        <f>'Summary -White maize'!S64+'Summary -Yellow maize'!T65</f>
        <v>72320</v>
      </c>
      <c r="U65" s="278">
        <f t="shared" ref="U65" si="22">AVERAGE(N65:T65)</f>
        <v>56535.714285714283</v>
      </c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6">
        <f>'Summary -White maize'!R65+'Summary -Yellow maize'!S66</f>
        <v>111603</v>
      </c>
      <c r="T66" s="350">
        <f>'Summary -White maize'!S65+'Summary -Yellow maize'!T66</f>
        <v>75141</v>
      </c>
      <c r="U66" s="278">
        <f t="shared" ref="U66" si="23">AVERAGE(N66:T66)</f>
        <v>73606.71428571429</v>
      </c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6">
        <f>'Summary -White maize'!R66+'Summary -Yellow maize'!S67</f>
        <v>96211</v>
      </c>
      <c r="T67" s="350"/>
      <c r="U67" s="278"/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6">
        <f>'Summary -White maize'!R67+'Summary -Yellow maize'!S68</f>
        <v>91494</v>
      </c>
      <c r="T68" s="350"/>
      <c r="U68" s="278"/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6">
        <f>'Summary -White maize'!R68+'Summary -Yellow maize'!S69</f>
        <v>141076</v>
      </c>
      <c r="T69" s="350"/>
      <c r="U69" s="278"/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6">
        <f>'Summary -White maize'!R69+'Summary -Yellow maize'!S70</f>
        <v>434332</v>
      </c>
      <c r="T70" s="350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6">
        <f>'Summary -White maize'!R70+'Summary -Yellow maize'!S71</f>
        <v>0</v>
      </c>
      <c r="T71" s="350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5">
        <f>'Summary -White maize'!R71+'Summary -Yellow maize'!S72</f>
        <v>0</v>
      </c>
      <c r="T72" s="350"/>
      <c r="U72" s="281"/>
    </row>
    <row r="73" spans="2:21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12850000</v>
      </c>
      <c r="U73" s="309">
        <f>AVERAGE(O73:S73)</f>
        <v>14974807</v>
      </c>
    </row>
    <row r="74" spans="2:21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620000</v>
      </c>
      <c r="T74" s="321">
        <f>'Table-SAGIS deliver vs CEC est'!D9</f>
        <v>450000</v>
      </c>
      <c r="U74" s="309">
        <f>AVERAGE(O74:S74)</f>
        <v>595400</v>
      </c>
    </row>
    <row r="75" spans="2:21" ht="14.25" customHeight="1" x14ac:dyDescent="0.3">
      <c r="B75" s="179" t="s">
        <v>70</v>
      </c>
      <c r="C75" s="152"/>
      <c r="D75" s="88">
        <f t="shared" ref="D75:I75" si="24">D73-D74</f>
        <v>12146224</v>
      </c>
      <c r="E75" s="88">
        <f t="shared" si="24"/>
        <v>11625444</v>
      </c>
      <c r="F75" s="88">
        <f t="shared" si="24"/>
        <v>11541475</v>
      </c>
      <c r="G75" s="88">
        <f t="shared" si="24"/>
        <v>9885924</v>
      </c>
      <c r="H75" s="88">
        <f>H73-H74</f>
        <v>11687128</v>
      </c>
      <c r="I75" s="88">
        <f t="shared" si="24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25">P73-P74</f>
        <v>14762810</v>
      </c>
      <c r="Q75" s="269">
        <f t="shared" si="25"/>
        <v>15691000</v>
      </c>
      <c r="R75" s="310">
        <f t="shared" si="25"/>
        <v>14903000</v>
      </c>
      <c r="S75" s="310">
        <f>S73-S74</f>
        <v>15775225</v>
      </c>
      <c r="T75" s="310">
        <f t="shared" si="25"/>
        <v>12400000</v>
      </c>
      <c r="U75" s="310">
        <f>U73-U74</f>
        <v>14379407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8" t="s">
        <v>115</v>
      </c>
      <c r="U77" s="328" t="s">
        <v>55</v>
      </c>
    </row>
    <row r="78" spans="2:21" ht="14.4" x14ac:dyDescent="0.3">
      <c r="B78" s="16" t="s">
        <v>72</v>
      </c>
      <c r="C78" s="235"/>
      <c r="D78" s="218">
        <f t="shared" ref="D78:K78" si="26">D16</f>
        <v>669033</v>
      </c>
      <c r="E78" s="221">
        <f t="shared" si="26"/>
        <v>351719</v>
      </c>
      <c r="F78" s="221">
        <f t="shared" si="26"/>
        <v>135500</v>
      </c>
      <c r="G78" s="363">
        <f t="shared" si="26"/>
        <v>182240</v>
      </c>
      <c r="H78" s="363">
        <f t="shared" si="26"/>
        <v>753443</v>
      </c>
      <c r="I78" s="364">
        <f t="shared" si="26"/>
        <v>426034</v>
      </c>
      <c r="J78" s="363">
        <f t="shared" si="26"/>
        <v>478784</v>
      </c>
      <c r="K78" s="363">
        <f t="shared" si="26"/>
        <v>541956</v>
      </c>
      <c r="L78" s="363">
        <f t="shared" ref="L78:Q78" si="27">L18</f>
        <v>821008</v>
      </c>
      <c r="M78" s="363">
        <f t="shared" si="27"/>
        <v>804193</v>
      </c>
      <c r="N78" s="363">
        <f t="shared" si="27"/>
        <v>239917</v>
      </c>
      <c r="O78" s="363">
        <f t="shared" si="27"/>
        <v>266943</v>
      </c>
      <c r="P78" s="363">
        <f t="shared" si="27"/>
        <v>347732</v>
      </c>
      <c r="Q78" s="363">
        <f t="shared" si="27"/>
        <v>957307</v>
      </c>
      <c r="R78" s="352">
        <f>R18</f>
        <v>414048</v>
      </c>
      <c r="S78" s="352">
        <f>S18</f>
        <v>703499</v>
      </c>
      <c r="T78" s="352">
        <f>T18</f>
        <v>1107658</v>
      </c>
      <c r="U78" s="365">
        <f>U18</f>
        <v>488241</v>
      </c>
    </row>
    <row r="79" spans="2:21" ht="15" thickBot="1" x14ac:dyDescent="0.35">
      <c r="B79" s="16" t="s">
        <v>73</v>
      </c>
      <c r="C79" s="366">
        <f t="shared" ref="C79:F79" si="28">SUM(C19:C57)</f>
        <v>1776372</v>
      </c>
      <c r="D79" s="366">
        <f t="shared" si="28"/>
        <v>11445000</v>
      </c>
      <c r="E79" s="366">
        <f t="shared" si="28"/>
        <v>11253000</v>
      </c>
      <c r="F79" s="366">
        <f t="shared" si="28"/>
        <v>11747000</v>
      </c>
      <c r="G79" s="366">
        <f t="shared" ref="G79:S79" si="29">SUM(G19:G62)</f>
        <v>9731000</v>
      </c>
      <c r="H79" s="366">
        <f t="shared" si="29"/>
        <v>11016607</v>
      </c>
      <c r="I79" s="366">
        <f t="shared" si="29"/>
        <v>10495155</v>
      </c>
      <c r="J79" s="366">
        <f t="shared" si="29"/>
        <v>13275986</v>
      </c>
      <c r="K79" s="366">
        <f t="shared" si="29"/>
        <v>9057930</v>
      </c>
      <c r="L79" s="366">
        <f t="shared" si="29"/>
        <v>6675981</v>
      </c>
      <c r="M79" s="366">
        <f t="shared" si="29"/>
        <v>15385208</v>
      </c>
      <c r="N79" s="366">
        <f t="shared" si="29"/>
        <v>11720705</v>
      </c>
      <c r="O79" s="366">
        <f t="shared" si="29"/>
        <v>10537705</v>
      </c>
      <c r="P79" s="366">
        <f t="shared" si="29"/>
        <v>14317510</v>
      </c>
      <c r="Q79" s="366">
        <f t="shared" si="29"/>
        <v>14865206</v>
      </c>
      <c r="R79" s="366">
        <f t="shared" si="29"/>
        <v>14507386</v>
      </c>
      <c r="S79" s="366">
        <f t="shared" si="29"/>
        <v>15126437</v>
      </c>
      <c r="T79" s="366">
        <f>SUM(T19:T62)</f>
        <v>11019387</v>
      </c>
      <c r="U79" s="366">
        <f>SUM(U19:U62)</f>
        <v>13156333.714285716</v>
      </c>
    </row>
    <row r="80" spans="2:21" ht="15" thickBot="1" x14ac:dyDescent="0.35">
      <c r="B80" s="115" t="s">
        <v>74</v>
      </c>
      <c r="C80" s="236"/>
      <c r="D80" s="164">
        <f t="shared" ref="D80:K80" si="30">D78+D79</f>
        <v>12114033</v>
      </c>
      <c r="E80" s="164">
        <f t="shared" si="30"/>
        <v>11604719</v>
      </c>
      <c r="F80" s="164">
        <f t="shared" si="30"/>
        <v>11882500</v>
      </c>
      <c r="G80" s="164">
        <f t="shared" si="30"/>
        <v>9913240</v>
      </c>
      <c r="H80" s="164">
        <f t="shared" si="30"/>
        <v>11770050</v>
      </c>
      <c r="I80" s="164">
        <f t="shared" si="30"/>
        <v>10921189</v>
      </c>
      <c r="J80" s="164">
        <f t="shared" si="30"/>
        <v>13754770</v>
      </c>
      <c r="K80" s="164">
        <f t="shared" si="30"/>
        <v>9599886</v>
      </c>
      <c r="L80" s="164">
        <f t="shared" ref="L80:Q80" si="31">L78+L79</f>
        <v>7496989</v>
      </c>
      <c r="M80" s="164">
        <f t="shared" si="31"/>
        <v>16189401</v>
      </c>
      <c r="N80" s="164">
        <f t="shared" si="31"/>
        <v>11960622</v>
      </c>
      <c r="O80" s="164">
        <f t="shared" si="31"/>
        <v>10804648</v>
      </c>
      <c r="P80" s="164">
        <f t="shared" si="31"/>
        <v>14665242</v>
      </c>
      <c r="Q80" s="164">
        <f t="shared" si="31"/>
        <v>15822513</v>
      </c>
      <c r="R80" s="223">
        <f>SUM(R78:R79)</f>
        <v>14921434</v>
      </c>
      <c r="S80" s="223">
        <f>SUM(S78:S79)</f>
        <v>15829936</v>
      </c>
      <c r="T80" s="223">
        <f>SUM(T78:T79)</f>
        <v>12127045</v>
      </c>
      <c r="U80" s="325">
        <f>U78+U79</f>
        <v>13644574.714285716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6"/>
    </row>
    <row r="82" spans="2:21" ht="15" thickBot="1" x14ac:dyDescent="0.35">
      <c r="B82" s="137" t="s">
        <v>76</v>
      </c>
      <c r="C82" s="228"/>
      <c r="D82" s="165">
        <f>D80/D75</f>
        <v>0.99734971131769012</v>
      </c>
      <c r="E82" s="195">
        <f>E80/E75</f>
        <v>0.99821727238976854</v>
      </c>
      <c r="F82" s="195">
        <f>F80/F75</f>
        <v>1.0295477831039794</v>
      </c>
      <c r="G82" s="195">
        <f>G80/G75</f>
        <v>1.0027631205742629</v>
      </c>
      <c r="H82" s="290">
        <f>H80/H75</f>
        <v>1.0070951563121411</v>
      </c>
      <c r="I82" s="290">
        <f t="shared" ref="I82:L82" si="32">I80/I75</f>
        <v>0.96198291010253079</v>
      </c>
      <c r="J82" s="290">
        <f t="shared" si="32"/>
        <v>1.001778614658666</v>
      </c>
      <c r="K82" s="294">
        <f t="shared" si="32"/>
        <v>1.0123824277851656</v>
      </c>
      <c r="L82" s="294">
        <f t="shared" si="32"/>
        <v>1.006201360823237</v>
      </c>
      <c r="M82" s="294">
        <f t="shared" ref="M82:P82" si="33">M80/M75</f>
        <v>0.99694568631073344</v>
      </c>
      <c r="N82" s="294">
        <f t="shared" si="33"/>
        <v>1.0000520066889631</v>
      </c>
      <c r="O82" s="294">
        <f>O80/O75</f>
        <v>1.0036830469112865</v>
      </c>
      <c r="P82" s="290">
        <f t="shared" si="33"/>
        <v>0.9933909601220906</v>
      </c>
      <c r="Q82" s="290">
        <f>Q80/Q75</f>
        <v>1.0083814288445605</v>
      </c>
      <c r="R82" s="290">
        <f>R80/R75</f>
        <v>1.0012369321613097</v>
      </c>
      <c r="S82" s="290">
        <f>S80/S75</f>
        <v>1.0034681597251387</v>
      </c>
      <c r="T82" s="294">
        <f>T80/T75</f>
        <v>0.97798750000000001</v>
      </c>
      <c r="U82" s="327">
        <f>U80/U75</f>
        <v>0.94889689917572517</v>
      </c>
    </row>
    <row r="83" spans="2:21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7" customFormat="1" ht="14.4" x14ac:dyDescent="0.3">
      <c r="B84" s="478" t="s">
        <v>78</v>
      </c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P84" s="388"/>
      <c r="Q84" s="388"/>
      <c r="R84" s="389"/>
      <c r="S84" s="389"/>
      <c r="T84" s="389"/>
      <c r="U84" s="389"/>
    </row>
    <row r="85" spans="2:21" s="387" customFormat="1" ht="15.75" customHeight="1" thickBot="1" x14ac:dyDescent="0.35">
      <c r="B85" s="480" t="s">
        <v>79</v>
      </c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390"/>
      <c r="O85" s="390"/>
      <c r="P85" s="391"/>
      <c r="Q85" s="391"/>
      <c r="R85" s="392"/>
      <c r="S85" s="392"/>
      <c r="T85" s="392"/>
      <c r="U85" s="392"/>
    </row>
    <row r="86" spans="2:21" hidden="1" x14ac:dyDescent="0.2"/>
    <row r="87" spans="2:21" ht="13.2" hidden="1" x14ac:dyDescent="0.25">
      <c r="B87" s="2" t="s">
        <v>93</v>
      </c>
      <c r="D87" s="367">
        <f t="shared" ref="D87:J87" si="34">SUM(D48:D62)/D75</f>
        <v>3.3179035723365551E-2</v>
      </c>
      <c r="E87" s="367">
        <f t="shared" si="34"/>
        <v>1.8579935527623718E-2</v>
      </c>
      <c r="F87" s="367">
        <f t="shared" si="34"/>
        <v>1.2996605719806178E-2</v>
      </c>
      <c r="G87" s="367">
        <f t="shared" si="34"/>
        <v>2.4074633792450763E-2</v>
      </c>
      <c r="H87" s="367">
        <f t="shared" si="34"/>
        <v>3.5517793593088057E-2</v>
      </c>
      <c r="I87" s="367">
        <f t="shared" si="34"/>
        <v>3.2798196108462865E-2</v>
      </c>
      <c r="J87" s="367">
        <f t="shared" si="34"/>
        <v>3.3867893671165973E-2</v>
      </c>
      <c r="K87" s="89">
        <f>1-K82</f>
        <v>-1.2382427785165628E-2</v>
      </c>
    </row>
    <row r="88" spans="2:21" hidden="1" x14ac:dyDescent="0.2"/>
    <row r="89" spans="2:21" hidden="1" x14ac:dyDescent="0.2">
      <c r="I89" s="2" t="s">
        <v>94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topLeftCell="E1" zoomScale="98" zoomScaleNormal="85" workbookViewId="0">
      <selection activeCell="S20" sqref="S20"/>
    </sheetView>
  </sheetViews>
  <sheetFormatPr defaultRowHeight="13.2" x14ac:dyDescent="0.25"/>
  <cols>
    <col min="1" max="1" width="12.33203125" style="50" customWidth="1"/>
    <col min="2" max="4" width="11.88671875" style="52" customWidth="1"/>
    <col min="5" max="5" width="11.44140625" style="52" customWidth="1"/>
    <col min="6" max="8" width="11.88671875" style="52" customWidth="1"/>
    <col min="9" max="9" width="13.109375" style="52" customWidth="1"/>
    <col min="10" max="10" width="11.44140625" customWidth="1"/>
    <col min="11" max="11" width="12.44140625" customWidth="1"/>
    <col min="12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95</v>
      </c>
    </row>
    <row r="2" spans="1:20" ht="13.8" thickBot="1" x14ac:dyDescent="0.3">
      <c r="A2" s="368"/>
    </row>
    <row r="3" spans="1:20" ht="13.8" thickBot="1" x14ac:dyDescent="0.3">
      <c r="A3" s="51" t="s">
        <v>39</v>
      </c>
      <c r="B3" s="369"/>
      <c r="C3" s="369"/>
      <c r="D3" s="369"/>
      <c r="E3" s="369"/>
      <c r="F3" s="369"/>
      <c r="G3" s="369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</row>
    <row r="4" spans="1:20" ht="13.8" thickBot="1" x14ac:dyDescent="0.3">
      <c r="A4" s="442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98</v>
      </c>
    </row>
    <row r="5" spans="1:20" ht="13.8" thickBot="1" x14ac:dyDescent="0.3">
      <c r="A5" s="371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2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9731000</v>
      </c>
      <c r="F6" s="55">
        <f>'Summary -White maize'!G78</f>
        <v>11016607</v>
      </c>
      <c r="G6" s="55">
        <f>'Summary -White maize'!H78</f>
        <v>10495155</v>
      </c>
      <c r="H6" s="55">
        <f>'Summary -White maize'!I78</f>
        <v>13275986</v>
      </c>
      <c r="I6" s="55">
        <f>'Summary -White maize'!J78</f>
        <v>9057930</v>
      </c>
      <c r="J6" s="55">
        <f>'Summary -White maize'!K78</f>
        <v>6675981</v>
      </c>
      <c r="K6" s="55">
        <f>'Summary -White maize'!L78</f>
        <v>15385208</v>
      </c>
      <c r="L6" s="55">
        <f>'Summary -White maize'!M78</f>
        <v>6224103</v>
      </c>
      <c r="M6" s="416">
        <f>'Summary -White maize'!N78</f>
        <v>5311233</v>
      </c>
      <c r="N6" s="416">
        <f>'Summary -White maize'!O78</f>
        <v>8169298</v>
      </c>
      <c r="O6" s="416">
        <f>'Summary -White maize'!P78</f>
        <v>7999725</v>
      </c>
      <c r="P6" s="416">
        <f>'Summary -White maize'!Q78</f>
        <v>7541586</v>
      </c>
      <c r="Q6" s="416">
        <f>'Summary -White maize'!R78</f>
        <v>8079331</v>
      </c>
      <c r="R6" s="416">
        <f>'Summary -White maize'!S78</f>
        <v>5438290</v>
      </c>
      <c r="S6" s="416">
        <f>AVERAGE(N6:R6)</f>
        <v>7445646</v>
      </c>
    </row>
    <row r="7" spans="1:20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10137000</v>
      </c>
      <c r="F7" s="60">
        <f>'Summary -White maize'!G79</f>
        <v>11527005</v>
      </c>
      <c r="G7" s="60">
        <f>'Summary -White maize'!H79</f>
        <v>10764932</v>
      </c>
      <c r="H7" s="60">
        <f>'Summary -White maize'!I79</f>
        <v>13581109</v>
      </c>
      <c r="I7" s="60">
        <f>'Summary -White maize'!J79</f>
        <v>9232766</v>
      </c>
      <c r="J7" s="60">
        <f>'Summary -White maize'!K79</f>
        <v>6964037</v>
      </c>
      <c r="K7" s="60">
        <f>'Summary -White maize'!L79</f>
        <v>15995627</v>
      </c>
      <c r="L7" s="60">
        <f>'Summary -White maize'!M79</f>
        <v>6341472</v>
      </c>
      <c r="M7" s="60">
        <f>'Summary -White maize'!N79</f>
        <v>5397131</v>
      </c>
      <c r="N7" s="60">
        <f>'Summary -White maize'!O79</f>
        <v>8300539</v>
      </c>
      <c r="O7" s="60">
        <f>'Summary -White maize'!P79</f>
        <v>8436761</v>
      </c>
      <c r="P7" s="60">
        <f>'Summary -White maize'!Q79</f>
        <v>7682774</v>
      </c>
      <c r="Q7" s="60">
        <f>'Summary -White maize'!R79</f>
        <v>8273536</v>
      </c>
      <c r="R7" s="60">
        <f>'Summary -White maize'!S79</f>
        <v>5836582</v>
      </c>
      <c r="S7" s="438">
        <f>AVERAGE(N7:R7)</f>
        <v>7706038.4000000004</v>
      </c>
    </row>
    <row r="8" spans="1:20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1.7032142813937827</v>
      </c>
      <c r="F8" s="69">
        <f>'Summary -White maize'!G81</f>
        <v>1.6977545964325518</v>
      </c>
      <c r="G8" s="69">
        <f>'Summary -White maize'!H81</f>
        <v>1.9587354695117669</v>
      </c>
      <c r="H8" s="69">
        <f>'Summary -White maize'!I81</f>
        <v>1.7934176646194588</v>
      </c>
      <c r="I8" s="69">
        <f>'Summary -White maize'!J81</f>
        <v>1.9963212098017467</v>
      </c>
      <c r="J8" s="69">
        <f>'Summary -White maize'!K81</f>
        <v>2.0680458911318005</v>
      </c>
      <c r="K8" s="69">
        <f>'Summary -White maize'!L81</f>
        <v>1.6512467224114793</v>
      </c>
      <c r="L8" s="69">
        <f>'Summary -White maize'!M81</f>
        <v>0.9606020395179321</v>
      </c>
      <c r="M8" s="69">
        <f>'Summary -White maize'!N81</f>
        <v>1.0022527390900651</v>
      </c>
      <c r="N8" s="69">
        <f>'Summary -White maize'!O81</f>
        <v>0.98683070770189185</v>
      </c>
      <c r="O8" s="69">
        <f>'Summary -White maize'!P81</f>
        <v>1.0046155036913551</v>
      </c>
      <c r="P8" s="69">
        <f>'Summary -White maize'!Q81</f>
        <v>1.0012738172813762</v>
      </c>
      <c r="Q8" s="69">
        <f>'Summary -White maize'!R81</f>
        <v>0.99862051318261458</v>
      </c>
      <c r="R8" s="69">
        <f>'Summary -White maize'!S81</f>
        <v>0.99177264231096007</v>
      </c>
      <c r="S8" s="214">
        <f>AVERAGE(N8:R8)</f>
        <v>0.9966226368336395</v>
      </c>
      <c r="T8" s="344"/>
    </row>
    <row r="9" spans="1:20" ht="13.8" thickBot="1" x14ac:dyDescent="0.3">
      <c r="A9" s="373"/>
      <c r="B9" s="369"/>
      <c r="C9" s="369"/>
      <c r="D9" s="369"/>
      <c r="E9" s="369"/>
      <c r="F9" s="369"/>
      <c r="G9" s="369"/>
      <c r="H9" s="369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</row>
    <row r="10" spans="1:20" ht="13.8" thickBot="1" x14ac:dyDescent="0.3">
      <c r="A10" s="74" t="s">
        <v>80</v>
      </c>
      <c r="B10" s="374"/>
      <c r="C10" s="374"/>
      <c r="D10" s="374"/>
      <c r="E10" s="374"/>
      <c r="F10" s="374"/>
      <c r="G10" s="374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</row>
    <row r="11" spans="1:20" ht="13.8" thickBot="1" x14ac:dyDescent="0.3">
      <c r="A11" s="443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">
        <v>98</v>
      </c>
    </row>
    <row r="12" spans="1:20" ht="13.8" thickBot="1" x14ac:dyDescent="0.3">
      <c r="A12" s="371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2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3862943</v>
      </c>
      <c r="F13" s="57">
        <f>'Summary -Yellow maize'!H79</f>
        <v>4480629</v>
      </c>
      <c r="G13" s="57">
        <f>'Summary -Yellow maize'!I79</f>
        <v>5328942</v>
      </c>
      <c r="H13" s="57">
        <f>'Summary -Yellow maize'!J79</f>
        <v>5861623</v>
      </c>
      <c r="I13" s="57">
        <f>'Summary -Yellow maize'!K79</f>
        <v>4538679</v>
      </c>
      <c r="J13" s="57">
        <f>'Summary -Yellow maize'!L79</f>
        <v>3622244</v>
      </c>
      <c r="K13" s="57">
        <f>'Summary -Yellow maize'!M79</f>
        <v>6234595</v>
      </c>
      <c r="L13" s="57">
        <f>'Summary -Yellow maize'!N79</f>
        <v>5495238</v>
      </c>
      <c r="M13" s="57">
        <f>'Summary -Yellow maize'!O79</f>
        <v>5228088</v>
      </c>
      <c r="N13" s="57">
        <f>'Summary -Yellow maize'!P79</f>
        <v>6152378</v>
      </c>
      <c r="O13" s="57">
        <f>'Summary -Yellow maize'!Q79</f>
        <v>6867055</v>
      </c>
      <c r="P13" s="57">
        <f>'Summary -Yellow maize'!R79</f>
        <v>6965800</v>
      </c>
      <c r="Q13" s="57">
        <f>'Summary -Yellow maize'!S79</f>
        <v>7047106</v>
      </c>
      <c r="R13" s="439">
        <f>'Summary -Yellow maize'!T79</f>
        <v>5581097</v>
      </c>
      <c r="S13" s="438">
        <f>AVERAGE(N13:R13)</f>
        <v>6522687.2000000002</v>
      </c>
    </row>
    <row r="14" spans="1:20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4044943</v>
      </c>
      <c r="F14" s="60">
        <f>'Summary -Yellow maize'!H80</f>
        <v>4723674</v>
      </c>
      <c r="G14" s="60">
        <f>'Summary -Yellow maize'!I80</f>
        <v>5855911</v>
      </c>
      <c r="H14" s="60">
        <f>'Summary -Yellow maize'!J80</f>
        <v>6035284</v>
      </c>
      <c r="I14" s="60">
        <f>'Summary -Yellow maize'!K80</f>
        <v>4905799</v>
      </c>
      <c r="J14" s="60">
        <f>'Summary -Yellow maize'!L80</f>
        <v>4072199</v>
      </c>
      <c r="K14" s="60">
        <f>'Summary -Yellow maize'!M80</f>
        <v>6535237</v>
      </c>
      <c r="L14" s="60">
        <f>'Summary -Yellow maize'!N80</f>
        <v>5617786</v>
      </c>
      <c r="M14" s="60">
        <f>'Summary -Yellow maize'!O80</f>
        <v>5409133</v>
      </c>
      <c r="N14" s="60">
        <f>'Summary -Yellow maize'!P80</f>
        <v>6368869</v>
      </c>
      <c r="O14" s="60">
        <f>'Summary -Yellow maize'!Q80</f>
        <v>7387326</v>
      </c>
      <c r="P14" s="60">
        <f>'Summary -Yellow maize'!R80</f>
        <v>7238660</v>
      </c>
      <c r="Q14" s="60">
        <f>'Summary -Yellow maize'!S80</f>
        <v>7556400</v>
      </c>
      <c r="R14" s="60">
        <f>'Summary -Yellow maize'!T80</f>
        <v>6290463</v>
      </c>
      <c r="S14" s="60">
        <f t="shared" ref="S14" si="0">AVERAGE(L14:Q14)</f>
        <v>6596362.333333333</v>
      </c>
    </row>
    <row r="15" spans="1:20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1.028139389706159</v>
      </c>
      <c r="F15" s="69">
        <f>'Summary -Yellow maize'!H82</f>
        <v>0.96449360897212477</v>
      </c>
      <c r="G15" s="69">
        <f>'Summary -Yellow maize'!I82</f>
        <v>0.99982584735930813</v>
      </c>
      <c r="H15" s="69">
        <f>'Summary -Yellow maize'!J82</f>
        <v>0.98013640388229428</v>
      </c>
      <c r="I15" s="69">
        <f>'Summary -Yellow maize'!K82</f>
        <v>1.0099265477871697</v>
      </c>
      <c r="J15" s="69">
        <f>'Summary -Yellow maize'!L82</f>
        <v>0.99727257320974816</v>
      </c>
      <c r="K15" s="69">
        <f>'Summary -Yellow maize'!M82</f>
        <v>0.99744154456654455</v>
      </c>
      <c r="L15" s="69">
        <f>'Summary -Yellow maize'!N82</f>
        <v>0.99960604982206402</v>
      </c>
      <c r="M15" s="69">
        <f>'Summary -Yellow maize'!O82</f>
        <v>1.0054150557620818</v>
      </c>
      <c r="N15" s="69">
        <f>'Summary -Yellow maize'!P82</f>
        <v>1.0027346296150517</v>
      </c>
      <c r="O15" s="69">
        <f>'Summary -Yellow maize'!Q82</f>
        <v>1.0129337721102427</v>
      </c>
      <c r="P15" s="69">
        <f>'Summary -Yellow maize'!R82</f>
        <v>1.0011977869986168</v>
      </c>
      <c r="Q15" s="69">
        <f>'Summary -Yellow maize'!S82</f>
        <v>1.0122085500036166</v>
      </c>
      <c r="R15" s="69">
        <f>'Summary -Yellow maize'!T82</f>
        <v>0.98673929411764705</v>
      </c>
      <c r="S15" s="214">
        <f>AVERAGE(N15:R15)</f>
        <v>1.003162806569035</v>
      </c>
      <c r="T15" s="344"/>
    </row>
    <row r="16" spans="1:20" ht="13.8" thickBot="1" x14ac:dyDescent="0.3">
      <c r="A16" s="373"/>
      <c r="B16" s="369"/>
      <c r="C16" s="369"/>
      <c r="D16" s="369"/>
      <c r="E16" s="369"/>
      <c r="F16" s="369"/>
      <c r="G16" s="369"/>
      <c r="H16" s="369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</row>
    <row r="17" spans="1:20" ht="13.8" thickBot="1" x14ac:dyDescent="0.3">
      <c r="A17" s="74" t="s">
        <v>83</v>
      </c>
      <c r="B17" s="374"/>
      <c r="C17" s="374"/>
      <c r="D17" s="374"/>
      <c r="E17" s="374"/>
      <c r="F17" s="374"/>
      <c r="G17" s="374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</row>
    <row r="18" spans="1:20" ht="13.8" thickBot="1" x14ac:dyDescent="0.3">
      <c r="A18" s="443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">
        <v>98</v>
      </c>
    </row>
    <row r="19" spans="1:20" x14ac:dyDescent="0.25">
      <c r="A19" s="371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2" t="s">
        <v>100</v>
      </c>
      <c r="B20" s="57">
        <f>'Summary -Total maize'!D79</f>
        <v>11445000</v>
      </c>
      <c r="C20" s="57">
        <f>'Summary -Total maize'!E79</f>
        <v>11253000</v>
      </c>
      <c r="D20" s="57">
        <f>'Summary -Total maize'!F79</f>
        <v>11747000</v>
      </c>
      <c r="E20" s="58">
        <f>'Summary -Total maize'!G79</f>
        <v>9731000</v>
      </c>
      <c r="F20" s="57">
        <f>'Summary -Total maize'!H79</f>
        <v>11016607</v>
      </c>
      <c r="G20" s="57">
        <f>'Summary -Total maize'!I79</f>
        <v>10495155</v>
      </c>
      <c r="H20" s="57">
        <f>'Summary -Total maize'!J79</f>
        <v>13275986</v>
      </c>
      <c r="I20" s="57">
        <f>'Summary -Total maize'!K79</f>
        <v>9057930</v>
      </c>
      <c r="J20" s="57">
        <f>'Summary -Total maize'!L79</f>
        <v>6675981</v>
      </c>
      <c r="K20" s="57">
        <f>'Summary -Total maize'!M79</f>
        <v>15385208</v>
      </c>
      <c r="L20" s="57">
        <f>'Summary -Total maize'!N79</f>
        <v>11720705</v>
      </c>
      <c r="M20" s="57">
        <f>'Summary -Total maize'!O79</f>
        <v>10537705</v>
      </c>
      <c r="N20" s="57">
        <f>'Summary -Total maize'!P79</f>
        <v>14317510</v>
      </c>
      <c r="O20" s="57">
        <f>'Summary -Total maize'!Q79</f>
        <v>14865206</v>
      </c>
      <c r="P20" s="57">
        <f>'Summary -Total maize'!R79</f>
        <v>14507386</v>
      </c>
      <c r="Q20" s="57">
        <f>'Summary -Total maize'!S79</f>
        <v>15126437</v>
      </c>
      <c r="R20" s="57">
        <f>'Summary -Total maize'!T79</f>
        <v>11019387</v>
      </c>
      <c r="S20" s="57">
        <f>AVERAGE(N20:R20)</f>
        <v>13967185.199999999</v>
      </c>
    </row>
    <row r="21" spans="1:20" ht="14.4" thickBot="1" x14ac:dyDescent="0.35">
      <c r="A21" s="59" t="s">
        <v>101</v>
      </c>
      <c r="B21" s="60">
        <f>'Summary -Total maize'!D80</f>
        <v>12114033</v>
      </c>
      <c r="C21" s="60">
        <f>'Summary -Total maize'!E80</f>
        <v>11604719</v>
      </c>
      <c r="D21" s="60">
        <f>'Summary -Total maize'!F80</f>
        <v>11882500</v>
      </c>
      <c r="E21" s="61">
        <f>'Summary -Total maize'!G80</f>
        <v>9913240</v>
      </c>
      <c r="F21" s="60">
        <f>'Summary -Total maize'!H80</f>
        <v>11770050</v>
      </c>
      <c r="G21" s="60">
        <f>'Summary -Total maize'!I80</f>
        <v>10921189</v>
      </c>
      <c r="H21" s="60">
        <f>'Summary -Total maize'!J80</f>
        <v>13754770</v>
      </c>
      <c r="I21" s="60">
        <f>'Summary -Total maize'!K80</f>
        <v>9599886</v>
      </c>
      <c r="J21" s="60">
        <f>'Summary -Total maize'!L80</f>
        <v>7496989</v>
      </c>
      <c r="K21" s="60">
        <f>'Summary -Total maize'!M80</f>
        <v>16189401</v>
      </c>
      <c r="L21" s="60">
        <f>'Summary -Total maize'!N80</f>
        <v>11960622</v>
      </c>
      <c r="M21" s="60">
        <f>'Summary -Total maize'!O80</f>
        <v>10804648</v>
      </c>
      <c r="N21" s="60">
        <f>'Summary -Total maize'!P80</f>
        <v>14665242</v>
      </c>
      <c r="O21" s="60">
        <f>'Summary -Total maize'!Q80</f>
        <v>15822513</v>
      </c>
      <c r="P21" s="60">
        <f>'Summary -Total maize'!R80</f>
        <v>14921434</v>
      </c>
      <c r="Q21" s="60">
        <f>'Summary -Total maize'!S80</f>
        <v>15829936</v>
      </c>
      <c r="R21" s="60">
        <f>'Summary -Total maize'!T80</f>
        <v>12127045</v>
      </c>
      <c r="S21" s="60">
        <f t="shared" ref="S21" si="1">AVERAGE(L21:Q21)</f>
        <v>14000732.5</v>
      </c>
    </row>
    <row r="22" spans="1:20" ht="15" thickTop="1" thickBot="1" x14ac:dyDescent="0.35">
      <c r="A22" s="62" t="s">
        <v>102</v>
      </c>
      <c r="B22" s="63">
        <f>'Summary -Total maize'!D82</f>
        <v>0.99734971131769012</v>
      </c>
      <c r="C22" s="63">
        <f>'Summary -Total maize'!E82</f>
        <v>0.99821727238976854</v>
      </c>
      <c r="D22" s="63">
        <f>'Summary -Total maize'!F82</f>
        <v>1.0295477831039794</v>
      </c>
      <c r="E22" s="64">
        <f>'Summary -Total maize'!G82</f>
        <v>1.0027631205742629</v>
      </c>
      <c r="F22" s="64">
        <f>'Summary -Total maize'!H82</f>
        <v>1.0070951563121411</v>
      </c>
      <c r="G22" s="64">
        <f>'Summary -Total maize'!I82</f>
        <v>0.96198291010253079</v>
      </c>
      <c r="H22" s="64">
        <f>'Summary -Total maize'!J82</f>
        <v>1.001778614658666</v>
      </c>
      <c r="I22" s="64">
        <f>'Summary -Total maize'!K82</f>
        <v>1.0123824277851656</v>
      </c>
      <c r="J22" s="64">
        <f>'Summary -Total maize'!L82</f>
        <v>1.006201360823237</v>
      </c>
      <c r="K22" s="64">
        <f>'Summary -Total maize'!M82</f>
        <v>0.99694568631073344</v>
      </c>
      <c r="L22" s="64">
        <f>'Summary -Total maize'!N82</f>
        <v>1.0000520066889631</v>
      </c>
      <c r="M22" s="64">
        <f>'Summary -Total maize'!O82</f>
        <v>1.0036830469112865</v>
      </c>
      <c r="N22" s="64">
        <f>'Summary -Total maize'!P82</f>
        <v>0.9933909601220906</v>
      </c>
      <c r="O22" s="64">
        <f>'Summary -Total maize'!Q82</f>
        <v>1.0083814288445605</v>
      </c>
      <c r="P22" s="64">
        <f>'Summary -Total maize'!R82</f>
        <v>1.0012369321613097</v>
      </c>
      <c r="Q22" s="64">
        <f>'Summary -Total maize'!S82</f>
        <v>1.0034681597251387</v>
      </c>
      <c r="R22" s="64">
        <f>'Summary -Total maize'!T82</f>
        <v>0.97798750000000001</v>
      </c>
      <c r="S22" s="215">
        <f>AVERAGE(N22:R22)</f>
        <v>0.99689299617061999</v>
      </c>
      <c r="T22" s="344"/>
    </row>
    <row r="23" spans="1:20" x14ac:dyDescent="0.25">
      <c r="A23" s="368" t="s">
        <v>107</v>
      </c>
      <c r="K23" s="362"/>
      <c r="L23" s="362"/>
      <c r="M23" s="362"/>
      <c r="N23" s="362"/>
      <c r="O23" s="362"/>
      <c r="P23" s="362"/>
      <c r="Q23" s="362"/>
      <c r="R23" s="362"/>
    </row>
    <row r="24" spans="1:20" x14ac:dyDescent="0.25">
      <c r="A24" s="368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topLeftCell="A4" workbookViewId="0">
      <selection activeCell="P12" sqref="P12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50E48-3AF1-4FB3-ABBE-71638EC0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C245AD4-A44E-4D57-9139-6772E57C882F}">
  <ds:schemaRefs>
    <ds:schemaRef ds:uri="http://www.w3.org/XML/1998/namespace"/>
    <ds:schemaRef ds:uri="http://schemas.microsoft.com/office/2006/metadata/properties"/>
    <ds:schemaRef ds:uri="http://purl.org/dc/elements/1.1/"/>
    <ds:schemaRef ds:uri="5d7b95ce-97cf-4a61-8884-fde260c16070"/>
    <ds:schemaRef ds:uri="25435354-646d-4f90-a923-d4d04749ea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2025-04-03T05:58:40Z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